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2026 FINANCIJSKI IZVJEŠTAJI\IZVRŠENJE\"/>
    </mc:Choice>
  </mc:AlternateContent>
  <xr:revisionPtr revIDLastSave="0" documentId="13_ncr:1_{D62F0D47-1435-4D2D-B293-2DBA7FE961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3" r:id="rId1"/>
    <sheet name=" Račun prihoda i rashoda" sheetId="3" r:id="rId2"/>
    <sheet name="Prihodi i rashodi po izvorima" sheetId="12" r:id="rId3"/>
    <sheet name="Rashodi prema funkcijskoj kl" sheetId="5" r:id="rId4"/>
    <sheet name="POSEBNI DIO" sheetId="7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3" l="1"/>
  <c r="G73" i="3"/>
  <c r="F232" i="7"/>
  <c r="F121" i="7"/>
  <c r="F252" i="7"/>
  <c r="F195" i="7"/>
  <c r="F201" i="7"/>
  <c r="F31" i="7"/>
  <c r="F32" i="7"/>
  <c r="F48" i="7"/>
  <c r="D12" i="5"/>
  <c r="D13" i="5"/>
  <c r="H154" i="3"/>
  <c r="H155" i="3"/>
  <c r="G154" i="3"/>
  <c r="G145" i="3"/>
  <c r="H22" i="13"/>
  <c r="E21" i="3"/>
  <c r="E55" i="3"/>
  <c r="E54" i="3" s="1"/>
  <c r="E51" i="3"/>
  <c r="E12" i="7"/>
  <c r="G24" i="3"/>
  <c r="I57" i="3"/>
  <c r="I56" i="3"/>
  <c r="H56" i="3"/>
  <c r="I19" i="3"/>
  <c r="F293" i="7"/>
  <c r="F153" i="7"/>
  <c r="F150" i="7"/>
  <c r="F272" i="7"/>
  <c r="F290" i="7"/>
  <c r="F306" i="7"/>
  <c r="G306" i="7" s="1"/>
  <c r="F135" i="7"/>
  <c r="F64" i="7"/>
  <c r="F73" i="7"/>
  <c r="F72" i="7" s="1"/>
  <c r="F71" i="7" s="1"/>
  <c r="F421" i="7"/>
  <c r="E288" i="7"/>
  <c r="E305" i="7"/>
  <c r="E72" i="7"/>
  <c r="E71" i="7" s="1"/>
  <c r="F145" i="3"/>
  <c r="F33" i="7"/>
  <c r="G22" i="3"/>
  <c r="E24" i="3"/>
  <c r="E22" i="3"/>
  <c r="I23" i="3"/>
  <c r="H23" i="3"/>
  <c r="G21" i="3" l="1"/>
  <c r="G55" i="3"/>
  <c r="H57" i="3"/>
  <c r="F70" i="7"/>
  <c r="G71" i="7"/>
  <c r="F305" i="7"/>
  <c r="G305" i="7" s="1"/>
  <c r="E70" i="7"/>
  <c r="H19" i="3"/>
  <c r="H22" i="3"/>
  <c r="F17" i="3"/>
  <c r="F21" i="3"/>
  <c r="F270" i="7"/>
  <c r="G54" i="3" l="1"/>
  <c r="F17" i="12" s="1"/>
  <c r="G17" i="12" s="1"/>
  <c r="I55" i="3"/>
  <c r="H55" i="3"/>
  <c r="I22" i="3"/>
  <c r="F156" i="3"/>
  <c r="F59" i="3"/>
  <c r="F50" i="3"/>
  <c r="F33" i="3"/>
  <c r="F32" i="3" s="1"/>
  <c r="E60" i="3"/>
  <c r="E59" i="3" s="1"/>
  <c r="F14" i="3"/>
  <c r="F45" i="3"/>
  <c r="F41" i="3"/>
  <c r="F37" i="3"/>
  <c r="F26" i="3"/>
  <c r="F134" i="3"/>
  <c r="F142" i="3"/>
  <c r="F138" i="3"/>
  <c r="F103" i="3"/>
  <c r="F96" i="3"/>
  <c r="E63" i="7"/>
  <c r="E61" i="7" s="1"/>
  <c r="F78" i="7"/>
  <c r="G78" i="7" s="1"/>
  <c r="E77" i="7"/>
  <c r="F63" i="7"/>
  <c r="H17" i="12" l="1"/>
  <c r="I54" i="3"/>
  <c r="H54" i="3"/>
  <c r="F62" i="7"/>
  <c r="F61" i="7"/>
  <c r="E169" i="7"/>
  <c r="E275" i="7"/>
  <c r="F95" i="3"/>
  <c r="E115" i="7"/>
  <c r="E75" i="7"/>
  <c r="E76" i="7"/>
  <c r="E62" i="7"/>
  <c r="F77" i="7"/>
  <c r="F76" i="7" s="1"/>
  <c r="G64" i="7"/>
  <c r="G62" i="7" l="1"/>
  <c r="F75" i="7"/>
  <c r="G76" i="7"/>
  <c r="E203" i="7"/>
  <c r="E168" i="7"/>
  <c r="F247" i="7" l="1"/>
  <c r="F280" i="7" l="1"/>
  <c r="F156" i="7"/>
  <c r="F219" i="7"/>
  <c r="E214" i="7"/>
  <c r="E213" i="7" s="1"/>
  <c r="E35" i="12" s="1"/>
  <c r="E314" i="7"/>
  <c r="F315" i="7"/>
  <c r="F314" i="7" s="1"/>
  <c r="F211" i="7"/>
  <c r="F208" i="7"/>
  <c r="F205" i="7"/>
  <c r="G314" i="7" l="1"/>
  <c r="F204" i="7"/>
  <c r="G204" i="7" s="1"/>
  <c r="F279" i="7"/>
  <c r="G280" i="7"/>
  <c r="F216" i="7"/>
  <c r="F215" i="7" s="1"/>
  <c r="F214" i="7" s="1"/>
  <c r="F213" i="7" s="1"/>
  <c r="F35" i="12" s="1"/>
  <c r="G315" i="7"/>
  <c r="F179" i="7"/>
  <c r="F140" i="7"/>
  <c r="F59" i="7"/>
  <c r="F347" i="7"/>
  <c r="F407" i="7"/>
  <c r="F406" i="7" s="1"/>
  <c r="F394" i="7"/>
  <c r="F389" i="7"/>
  <c r="F387" i="7"/>
  <c r="F378" i="7"/>
  <c r="F376" i="7"/>
  <c r="F374" i="7"/>
  <c r="F402" i="7"/>
  <c r="F203" i="7" l="1"/>
  <c r="G203" i="7" s="1"/>
  <c r="F159" i="3"/>
  <c r="G159" i="3"/>
  <c r="F157" i="3"/>
  <c r="G157" i="3"/>
  <c r="E159" i="3"/>
  <c r="E157" i="3"/>
  <c r="H160" i="3"/>
  <c r="E146" i="3"/>
  <c r="F146" i="3"/>
  <c r="G146" i="3"/>
  <c r="I28" i="3"/>
  <c r="I29" i="3"/>
  <c r="H28" i="3"/>
  <c r="H29" i="3"/>
  <c r="G27" i="3"/>
  <c r="E27" i="3"/>
  <c r="H27" i="3" l="1"/>
  <c r="G156" i="3"/>
  <c r="H159" i="3"/>
  <c r="E156" i="3"/>
  <c r="I27" i="3"/>
  <c r="F230" i="7" l="1"/>
  <c r="F325" i="7"/>
  <c r="F381" i="7"/>
  <c r="F380" i="7" s="1"/>
  <c r="F427" i="7"/>
  <c r="F425" i="7"/>
  <c r="F256" i="7"/>
  <c r="F249" i="7"/>
  <c r="F109" i="7"/>
  <c r="E109" i="7"/>
  <c r="F162" i="7"/>
  <c r="I69" i="3"/>
  <c r="I70" i="3"/>
  <c r="I71" i="3"/>
  <c r="I72" i="3"/>
  <c r="I73" i="3"/>
  <c r="I74" i="3"/>
  <c r="H69" i="3"/>
  <c r="H70" i="3"/>
  <c r="H71" i="3"/>
  <c r="H72" i="3"/>
  <c r="H73" i="3"/>
  <c r="H74" i="3"/>
  <c r="I82" i="3"/>
  <c r="I83" i="3"/>
  <c r="I84" i="3"/>
  <c r="I85" i="3"/>
  <c r="I86" i="3"/>
  <c r="I87" i="3"/>
  <c r="H82" i="3"/>
  <c r="H83" i="3"/>
  <c r="H84" i="3"/>
  <c r="H85" i="3"/>
  <c r="H86" i="3"/>
  <c r="H87" i="3"/>
  <c r="H132" i="3" l="1"/>
  <c r="H128" i="3"/>
  <c r="G127" i="3"/>
  <c r="E127" i="3"/>
  <c r="H121" i="3"/>
  <c r="I143" i="3"/>
  <c r="H98" i="3"/>
  <c r="H100" i="3"/>
  <c r="H102" i="3"/>
  <c r="H105" i="3"/>
  <c r="H106" i="3"/>
  <c r="H107" i="3"/>
  <c r="H108" i="3"/>
  <c r="H110" i="3"/>
  <c r="H111" i="3"/>
  <c r="H112" i="3"/>
  <c r="H113" i="3"/>
  <c r="H114" i="3"/>
  <c r="H115" i="3"/>
  <c r="H117" i="3"/>
  <c r="H118" i="3"/>
  <c r="H119" i="3"/>
  <c r="H120" i="3"/>
  <c r="H122" i="3"/>
  <c r="H123" i="3"/>
  <c r="H124" i="3"/>
  <c r="H126" i="3"/>
  <c r="H129" i="3"/>
  <c r="H130" i="3"/>
  <c r="H131" i="3"/>
  <c r="H133" i="3"/>
  <c r="H136" i="3"/>
  <c r="H137" i="3"/>
  <c r="H140" i="3"/>
  <c r="H141" i="3"/>
  <c r="H143" i="3"/>
  <c r="H147" i="3"/>
  <c r="H148" i="3"/>
  <c r="H151" i="3"/>
  <c r="H153" i="3"/>
  <c r="H158" i="3"/>
  <c r="F152" i="3"/>
  <c r="G152" i="3"/>
  <c r="G142" i="3"/>
  <c r="I142" i="3" s="1"/>
  <c r="E142" i="3"/>
  <c r="G139" i="3"/>
  <c r="G135" i="3"/>
  <c r="G134" i="3" s="1"/>
  <c r="G125" i="3"/>
  <c r="G116" i="3"/>
  <c r="G109" i="3"/>
  <c r="G104" i="3"/>
  <c r="E116" i="3"/>
  <c r="E109" i="3"/>
  <c r="E104" i="3"/>
  <c r="G101" i="3"/>
  <c r="G99" i="3"/>
  <c r="G97" i="3"/>
  <c r="I16" i="3"/>
  <c r="I20" i="3"/>
  <c r="I25" i="3"/>
  <c r="I35" i="3"/>
  <c r="I43" i="3"/>
  <c r="I48" i="3"/>
  <c r="I53" i="3"/>
  <c r="I61" i="3"/>
  <c r="H16" i="3"/>
  <c r="H20" i="3"/>
  <c r="H25" i="3"/>
  <c r="H35" i="3"/>
  <c r="H43" i="3"/>
  <c r="H48" i="3"/>
  <c r="H53" i="3"/>
  <c r="H61" i="3"/>
  <c r="I52" i="3"/>
  <c r="H39" i="3"/>
  <c r="I31" i="3"/>
  <c r="G58" i="3"/>
  <c r="G60" i="3"/>
  <c r="H60" i="3" s="1"/>
  <c r="I44" i="3"/>
  <c r="H47" i="3"/>
  <c r="I134" i="3" l="1"/>
  <c r="H142" i="3"/>
  <c r="H146" i="3"/>
  <c r="H116" i="3"/>
  <c r="H104" i="3"/>
  <c r="I156" i="3"/>
  <c r="G138" i="3"/>
  <c r="H127" i="3"/>
  <c r="H109" i="3"/>
  <c r="G96" i="3"/>
  <c r="F144" i="3"/>
  <c r="G103" i="3"/>
  <c r="H52" i="3"/>
  <c r="I47" i="3"/>
  <c r="I60" i="3"/>
  <c r="G59" i="3"/>
  <c r="I59" i="3" s="1"/>
  <c r="H31" i="3"/>
  <c r="H44" i="3"/>
  <c r="I39" i="3"/>
  <c r="H14" i="13" l="1"/>
  <c r="F94" i="3"/>
  <c r="H13" i="13"/>
  <c r="I138" i="3"/>
  <c r="I145" i="3"/>
  <c r="G144" i="3"/>
  <c r="I14" i="13" s="1"/>
  <c r="I103" i="3"/>
  <c r="G95" i="3"/>
  <c r="I96" i="3"/>
  <c r="H59" i="3"/>
  <c r="F12" i="5"/>
  <c r="F13" i="5"/>
  <c r="E12" i="5"/>
  <c r="E13" i="5"/>
  <c r="H35" i="12"/>
  <c r="G35" i="12"/>
  <c r="I22" i="13"/>
  <c r="G22" i="13"/>
  <c r="H12" i="13" l="1"/>
  <c r="G94" i="3"/>
  <c r="I13" i="13"/>
  <c r="I12" i="13" s="1"/>
  <c r="I144" i="3"/>
  <c r="I95" i="3"/>
  <c r="B11" i="5"/>
  <c r="D26" i="12"/>
  <c r="E152" i="3"/>
  <c r="E139" i="3"/>
  <c r="E135" i="3"/>
  <c r="E125" i="3"/>
  <c r="E101" i="3"/>
  <c r="H101" i="3" s="1"/>
  <c r="E99" i="3"/>
  <c r="H99" i="3" s="1"/>
  <c r="E97" i="3"/>
  <c r="E68" i="3"/>
  <c r="E58" i="3"/>
  <c r="H58" i="3" s="1"/>
  <c r="E50" i="3"/>
  <c r="E49" i="3" s="1"/>
  <c r="E46" i="3"/>
  <c r="E45" i="3" s="1"/>
  <c r="E42" i="3"/>
  <c r="E41" i="3" s="1"/>
  <c r="E38" i="3"/>
  <c r="E37" i="3" s="1"/>
  <c r="E36" i="3" s="1"/>
  <c r="E34" i="3"/>
  <c r="E33" i="3" s="1"/>
  <c r="E32" i="3" s="1"/>
  <c r="E30" i="3"/>
  <c r="E26" i="3" s="1"/>
  <c r="E18" i="3"/>
  <c r="E17" i="3" s="1"/>
  <c r="E15" i="3"/>
  <c r="E14" i="3" s="1"/>
  <c r="E13" i="3" l="1"/>
  <c r="I94" i="3"/>
  <c r="K12" i="13"/>
  <c r="H156" i="3"/>
  <c r="H157" i="3"/>
  <c r="H152" i="3"/>
  <c r="E145" i="3"/>
  <c r="E138" i="3"/>
  <c r="H138" i="3" s="1"/>
  <c r="H139" i="3"/>
  <c r="E134" i="3"/>
  <c r="H134" i="3" s="1"/>
  <c r="H135" i="3"/>
  <c r="H125" i="3"/>
  <c r="E103" i="3"/>
  <c r="H103" i="3" s="1"/>
  <c r="E96" i="3"/>
  <c r="H97" i="3"/>
  <c r="B10" i="5"/>
  <c r="D11" i="12"/>
  <c r="E81" i="3"/>
  <c r="E40" i="3"/>
  <c r="E12" i="3" l="1"/>
  <c r="G10" i="13" s="1"/>
  <c r="G9" i="13" s="1"/>
  <c r="E144" i="3"/>
  <c r="H145" i="3"/>
  <c r="E95" i="3"/>
  <c r="G13" i="13" s="1"/>
  <c r="H96" i="3"/>
  <c r="H144" i="3" l="1"/>
  <c r="G14" i="13"/>
  <c r="G12" i="13" s="1"/>
  <c r="E94" i="3"/>
  <c r="H94" i="3" s="1"/>
  <c r="H95" i="3"/>
  <c r="J12" i="13" l="1"/>
  <c r="G15" i="13"/>
  <c r="G24" i="13" s="1"/>
  <c r="I58" i="3" l="1"/>
  <c r="G15" i="3"/>
  <c r="G14" i="3" s="1"/>
  <c r="G51" i="3"/>
  <c r="G50" i="3" s="1"/>
  <c r="F318" i="7"/>
  <c r="E148" i="7"/>
  <c r="G68" i="3"/>
  <c r="F68" i="3"/>
  <c r="F12" i="12" l="1"/>
  <c r="G49" i="3"/>
  <c r="I68" i="3"/>
  <c r="H68" i="3"/>
  <c r="H51" i="3"/>
  <c r="I51" i="3"/>
  <c r="F15" i="12"/>
  <c r="H15" i="3"/>
  <c r="I15" i="3"/>
  <c r="F81" i="3"/>
  <c r="G81" i="3"/>
  <c r="F124" i="7"/>
  <c r="E95" i="7"/>
  <c r="E333" i="7"/>
  <c r="H15" i="12" l="1"/>
  <c r="G15" i="12"/>
  <c r="I81" i="3"/>
  <c r="H81" i="3"/>
  <c r="I14" i="3"/>
  <c r="H14" i="3"/>
  <c r="F354" i="7"/>
  <c r="F357" i="7"/>
  <c r="G357" i="7" s="1"/>
  <c r="E352" i="7"/>
  <c r="F329" i="7"/>
  <c r="F324" i="7" s="1"/>
  <c r="F269" i="7"/>
  <c r="E272" i="7"/>
  <c r="F286" i="7"/>
  <c r="E285" i="7"/>
  <c r="F285" i="7" l="1"/>
  <c r="G286" i="7"/>
  <c r="F246" i="7"/>
  <c r="F198" i="7"/>
  <c r="F194" i="7" s="1"/>
  <c r="F416" i="7"/>
  <c r="F283" i="7"/>
  <c r="F191" i="7"/>
  <c r="F188" i="7"/>
  <c r="F277" i="7"/>
  <c r="F242" i="7"/>
  <c r="F97" i="7"/>
  <c r="F99" i="7"/>
  <c r="E99" i="7"/>
  <c r="F102" i="7"/>
  <c r="F101" i="7" s="1"/>
  <c r="G101" i="7" s="1"/>
  <c r="E102" i="7"/>
  <c r="E94" i="7"/>
  <c r="E32" i="12" s="1"/>
  <c r="E97" i="7"/>
  <c r="F265" i="7"/>
  <c r="F275" i="7" l="1"/>
  <c r="F96" i="7"/>
  <c r="G96" i="7" s="1"/>
  <c r="F310" i="7"/>
  <c r="F18" i="7"/>
  <c r="F298" i="7"/>
  <c r="F226" i="7"/>
  <c r="F262" i="7"/>
  <c r="F95" i="7" l="1"/>
  <c r="F94" i="7" s="1"/>
  <c r="F32" i="12" s="1"/>
  <c r="F404" i="7"/>
  <c r="G347" i="7"/>
  <c r="G329" i="7"/>
  <c r="G320" i="7"/>
  <c r="F302" i="7"/>
  <c r="F288" i="7" s="1"/>
  <c r="F292" i="7"/>
  <c r="F289" i="7"/>
  <c r="F282" i="7"/>
  <c r="E282" i="7"/>
  <c r="E279" i="7"/>
  <c r="G279" i="7" s="1"/>
  <c r="F276" i="7"/>
  <c r="G319" i="7"/>
  <c r="G283" i="7"/>
  <c r="F260" i="7"/>
  <c r="F259" i="7" s="1"/>
  <c r="F239" i="7"/>
  <c r="F238" i="7" s="1"/>
  <c r="F234" i="7"/>
  <c r="F224" i="7"/>
  <c r="F173" i="7"/>
  <c r="F171" i="7"/>
  <c r="F160" i="7"/>
  <c r="G242" i="7"/>
  <c r="G246" i="7"/>
  <c r="G215" i="7"/>
  <c r="G194" i="7"/>
  <c r="G191" i="7"/>
  <c r="G147" i="7"/>
  <c r="G135" i="7"/>
  <c r="G86" i="7"/>
  <c r="F131" i="7"/>
  <c r="F129" i="7"/>
  <c r="F127" i="7"/>
  <c r="F122" i="7"/>
  <c r="F120" i="7"/>
  <c r="F118" i="7"/>
  <c r="F92" i="7"/>
  <c r="F90" i="7"/>
  <c r="F112" i="7"/>
  <c r="F111" i="7" s="1"/>
  <c r="G111" i="7" s="1"/>
  <c r="F107" i="7"/>
  <c r="G94" i="7" l="1"/>
  <c r="F301" i="7"/>
  <c r="F116" i="7"/>
  <c r="F106" i="7"/>
  <c r="G106" i="7" s="1"/>
  <c r="G282" i="7"/>
  <c r="F317" i="7"/>
  <c r="F89" i="7"/>
  <c r="G406" i="7"/>
  <c r="F309" i="7"/>
  <c r="F297" i="7"/>
  <c r="F223" i="7"/>
  <c r="F222" i="7" s="1"/>
  <c r="F221" i="7" s="1"/>
  <c r="F170" i="7"/>
  <c r="F117" i="7"/>
  <c r="F126" i="7"/>
  <c r="F149" i="7"/>
  <c r="F148" i="7" s="1"/>
  <c r="F24" i="7"/>
  <c r="F14" i="7"/>
  <c r="F42" i="7"/>
  <c r="F41" i="7" s="1"/>
  <c r="G41" i="7" s="1"/>
  <c r="F57" i="7"/>
  <c r="F342" i="7"/>
  <c r="F341" i="7" s="1"/>
  <c r="G341" i="7" s="1"/>
  <c r="F339" i="7"/>
  <c r="F337" i="7"/>
  <c r="F335" i="7"/>
  <c r="F418" i="7"/>
  <c r="F414" i="7"/>
  <c r="F368" i="7"/>
  <c r="F367" i="7" s="1"/>
  <c r="F366" i="7" s="1"/>
  <c r="F363" i="7"/>
  <c r="F362" i="7" s="1"/>
  <c r="F353" i="7"/>
  <c r="F352" i="7" s="1"/>
  <c r="F400" i="7"/>
  <c r="F393" i="7"/>
  <c r="F391" i="7"/>
  <c r="F386" i="7" s="1"/>
  <c r="G380" i="7"/>
  <c r="H32" i="12" l="1"/>
  <c r="G32" i="12"/>
  <c r="F105" i="7"/>
  <c r="F104" i="7" s="1"/>
  <c r="F33" i="12" s="1"/>
  <c r="F399" i="7"/>
  <c r="F398" i="7" s="1"/>
  <c r="F397" i="7" s="1"/>
  <c r="F56" i="7"/>
  <c r="G56" i="7" s="1"/>
  <c r="G393" i="7"/>
  <c r="F373" i="7"/>
  <c r="F372" i="7" s="1"/>
  <c r="F371" i="7" s="1"/>
  <c r="F420" i="7"/>
  <c r="G420" i="7" s="1"/>
  <c r="F413" i="7"/>
  <c r="F169" i="7"/>
  <c r="F168" i="7" s="1"/>
  <c r="F30" i="12" s="1"/>
  <c r="F385" i="7"/>
  <c r="F384" i="7" s="1"/>
  <c r="F351" i="7"/>
  <c r="G353" i="7"/>
  <c r="F115" i="7"/>
  <c r="F114" i="7" s="1"/>
  <c r="F37" i="12" s="1"/>
  <c r="F13" i="7"/>
  <c r="F334" i="7"/>
  <c r="G399" i="7" l="1"/>
  <c r="G33" i="12"/>
  <c r="G30" i="12"/>
  <c r="G373" i="7"/>
  <c r="F412" i="7"/>
  <c r="F410" i="7" s="1"/>
  <c r="G386" i="7"/>
  <c r="F370" i="7"/>
  <c r="F333" i="7"/>
  <c r="F332" i="7" s="1"/>
  <c r="F12" i="7"/>
  <c r="F10" i="7" s="1"/>
  <c r="F411" i="7" l="1"/>
  <c r="D11" i="5" l="1"/>
  <c r="E11" i="5" s="1"/>
  <c r="G46" i="3"/>
  <c r="G42" i="3"/>
  <c r="G30" i="3"/>
  <c r="G26" i="3" s="1"/>
  <c r="F16" i="12" s="1"/>
  <c r="G18" i="3"/>
  <c r="G38" i="3"/>
  <c r="G34" i="3"/>
  <c r="G40" i="3" l="1"/>
  <c r="G17" i="3"/>
  <c r="G13" i="3"/>
  <c r="G12" i="12"/>
  <c r="H16" i="12"/>
  <c r="G16" i="12"/>
  <c r="G41" i="3"/>
  <c r="F13" i="12" s="1"/>
  <c r="H42" i="3"/>
  <c r="I42" i="3"/>
  <c r="G37" i="3"/>
  <c r="F14" i="12" s="1"/>
  <c r="I38" i="3"/>
  <c r="H38" i="3"/>
  <c r="H24" i="3"/>
  <c r="I24" i="3"/>
  <c r="G45" i="3"/>
  <c r="F19" i="12" s="1"/>
  <c r="H46" i="3"/>
  <c r="I46" i="3"/>
  <c r="H18" i="3"/>
  <c r="I18" i="3"/>
  <c r="H30" i="3"/>
  <c r="I30" i="3"/>
  <c r="G33" i="3"/>
  <c r="H34" i="3"/>
  <c r="I34" i="3"/>
  <c r="H50" i="3"/>
  <c r="F18" i="12" l="1"/>
  <c r="F11" i="12" s="1"/>
  <c r="H19" i="12"/>
  <c r="G19" i="12"/>
  <c r="G13" i="12"/>
  <c r="H13" i="12"/>
  <c r="H14" i="12"/>
  <c r="G14" i="12"/>
  <c r="H40" i="3"/>
  <c r="H33" i="3"/>
  <c r="I33" i="3"/>
  <c r="I37" i="3"/>
  <c r="H37" i="3"/>
  <c r="H45" i="3"/>
  <c r="I45" i="3"/>
  <c r="G36" i="3"/>
  <c r="H49" i="3"/>
  <c r="H26" i="3"/>
  <c r="I26" i="3"/>
  <c r="H17" i="3"/>
  <c r="I17" i="3"/>
  <c r="H41" i="3"/>
  <c r="I41" i="3"/>
  <c r="G213" i="7"/>
  <c r="F245" i="7"/>
  <c r="E245" i="7"/>
  <c r="G269" i="7"/>
  <c r="G238" i="7"/>
  <c r="G223" i="7"/>
  <c r="G259" i="7"/>
  <c r="G170" i="7"/>
  <c r="G140" i="7"/>
  <c r="G89" i="7"/>
  <c r="G83" i="7"/>
  <c r="G48" i="7"/>
  <c r="G13" i="7"/>
  <c r="G334" i="7"/>
  <c r="E351" i="7"/>
  <c r="G367" i="7"/>
  <c r="G413" i="7"/>
  <c r="G18" i="12" l="1"/>
  <c r="H18" i="12"/>
  <c r="G11" i="12"/>
  <c r="H36" i="3"/>
  <c r="I13" i="3"/>
  <c r="H13" i="3"/>
  <c r="G351" i="7"/>
  <c r="E297" i="7"/>
  <c r="G298" i="7"/>
  <c r="E292" i="7"/>
  <c r="G292" i="7" s="1"/>
  <c r="G293" i="7"/>
  <c r="E301" i="7"/>
  <c r="G301" i="7" s="1"/>
  <c r="G302" i="7"/>
  <c r="E324" i="7"/>
  <c r="G325" i="7"/>
  <c r="G310" i="7"/>
  <c r="E309" i="7"/>
  <c r="G309" i="7" s="1"/>
  <c r="G290" i="7"/>
  <c r="E289" i="7"/>
  <c r="G289" i="7" s="1"/>
  <c r="E276" i="7"/>
  <c r="G276" i="7" s="1"/>
  <c r="G277" i="7"/>
  <c r="G148" i="7"/>
  <c r="G149" i="7"/>
  <c r="E222" i="7"/>
  <c r="I36" i="3"/>
  <c r="D10" i="5"/>
  <c r="E10" i="5" s="1"/>
  <c r="C11" i="5"/>
  <c r="F11" i="5" s="1"/>
  <c r="G297" i="7" l="1"/>
  <c r="E30" i="12"/>
  <c r="H30" i="12" s="1"/>
  <c r="C10" i="5"/>
  <c r="F10" i="5" s="1"/>
  <c r="F365" i="7"/>
  <c r="F361" i="7"/>
  <c r="F360" i="7" s="1"/>
  <c r="F346" i="7"/>
  <c r="F345" i="7" s="1"/>
  <c r="F323" i="7"/>
  <c r="F244" i="7"/>
  <c r="F38" i="12" s="1"/>
  <c r="F139" i="7"/>
  <c r="F138" i="7" s="1"/>
  <c r="F268" i="7"/>
  <c r="F40" i="12" s="1"/>
  <c r="F258" i="7"/>
  <c r="F193" i="7"/>
  <c r="F31" i="12" s="1"/>
  <c r="F134" i="7"/>
  <c r="F133" i="7" s="1"/>
  <c r="F39" i="12" s="1"/>
  <c r="F88" i="7"/>
  <c r="F87" i="7" s="1"/>
  <c r="F85" i="7"/>
  <c r="F84" i="7" s="1"/>
  <c r="F29" i="12" s="1"/>
  <c r="F82" i="7"/>
  <c r="F81" i="7" s="1"/>
  <c r="F28" i="12" s="1"/>
  <c r="F55" i="7"/>
  <c r="F54" i="7" s="1"/>
  <c r="F47" i="7"/>
  <c r="F46" i="7" s="1"/>
  <c r="F40" i="7"/>
  <c r="F39" i="7" s="1"/>
  <c r="F11" i="7"/>
  <c r="G37" i="12" l="1"/>
  <c r="F36" i="12"/>
  <c r="G36" i="12" s="1"/>
  <c r="F34" i="12"/>
  <c r="F27" i="12"/>
  <c r="G27" i="12" s="1"/>
  <c r="G28" i="12"/>
  <c r="G29" i="12"/>
  <c r="G34" i="12"/>
  <c r="G40" i="12"/>
  <c r="G39" i="12"/>
  <c r="G38" i="12"/>
  <c r="G31" i="12"/>
  <c r="F137" i="7"/>
  <c r="F80" i="7"/>
  <c r="F350" i="7"/>
  <c r="F38" i="7"/>
  <c r="F344" i="7"/>
  <c r="F322" i="7"/>
  <c r="F53" i="7"/>
  <c r="F45" i="7"/>
  <c r="E268" i="7"/>
  <c r="E258" i="7"/>
  <c r="G258" i="7" s="1"/>
  <c r="E244" i="7"/>
  <c r="E221" i="7"/>
  <c r="G221" i="7" s="1"/>
  <c r="E193" i="7"/>
  <c r="G168" i="7"/>
  <c r="E139" i="7"/>
  <c r="E138" i="7" s="1"/>
  <c r="E134" i="7"/>
  <c r="E133" i="7" s="1"/>
  <c r="E85" i="7"/>
  <c r="E84" i="7" s="1"/>
  <c r="E82" i="7"/>
  <c r="E81" i="7" s="1"/>
  <c r="E88" i="7"/>
  <c r="E87" i="7" s="1"/>
  <c r="E105" i="7"/>
  <c r="E104" i="7" s="1"/>
  <c r="G126" i="7"/>
  <c r="G116" i="7"/>
  <c r="E40" i="7"/>
  <c r="E38" i="7" s="1"/>
  <c r="E47" i="7"/>
  <c r="E45" i="7" s="1"/>
  <c r="E55" i="7"/>
  <c r="E53" i="7" s="1"/>
  <c r="E322" i="7"/>
  <c r="E346" i="7"/>
  <c r="E345" i="7" s="1"/>
  <c r="G345" i="7" s="1"/>
  <c r="E366" i="7"/>
  <c r="E365" i="7" s="1"/>
  <c r="G365" i="7" s="1"/>
  <c r="E412" i="7"/>
  <c r="E411" i="7" s="1"/>
  <c r="G411" i="7" s="1"/>
  <c r="F9" i="7" l="1"/>
  <c r="E39" i="12"/>
  <c r="E28" i="12"/>
  <c r="H28" i="12" s="1"/>
  <c r="F26" i="12"/>
  <c r="G26" i="12" s="1"/>
  <c r="G268" i="7"/>
  <c r="E40" i="12"/>
  <c r="H40" i="12" s="1"/>
  <c r="G133" i="7"/>
  <c r="H39" i="12"/>
  <c r="G104" i="7"/>
  <c r="E33" i="12"/>
  <c r="H33" i="12" s="1"/>
  <c r="G84" i="7"/>
  <c r="E29" i="12"/>
  <c r="H29" i="12" s="1"/>
  <c r="G87" i="7"/>
  <c r="G244" i="7"/>
  <c r="E38" i="12"/>
  <c r="H38" i="12" s="1"/>
  <c r="G193" i="7"/>
  <c r="E31" i="12"/>
  <c r="H31" i="12" s="1"/>
  <c r="E137" i="7"/>
  <c r="G138" i="7"/>
  <c r="G81" i="7"/>
  <c r="E361" i="7"/>
  <c r="E360" i="7" s="1"/>
  <c r="G362" i="7"/>
  <c r="E317" i="7"/>
  <c r="G317" i="7" s="1"/>
  <c r="G318" i="7"/>
  <c r="F331" i="7"/>
  <c r="F321" i="7" s="1"/>
  <c r="E54" i="7"/>
  <c r="G54" i="7" s="1"/>
  <c r="E114" i="7"/>
  <c r="E344" i="7"/>
  <c r="E331" i="7"/>
  <c r="E332" i="7"/>
  <c r="G332" i="7" s="1"/>
  <c r="E10" i="7"/>
  <c r="E11" i="7"/>
  <c r="E410" i="7"/>
  <c r="E323" i="7"/>
  <c r="G323" i="7" s="1"/>
  <c r="E39" i="7"/>
  <c r="G39" i="7" s="1"/>
  <c r="E46" i="7"/>
  <c r="G46" i="7" s="1"/>
  <c r="E398" i="7"/>
  <c r="E397" i="7" s="1"/>
  <c r="G397" i="7" s="1"/>
  <c r="E385" i="7"/>
  <c r="E384" i="7" s="1"/>
  <c r="G384" i="7" s="1"/>
  <c r="E36" i="12" l="1"/>
  <c r="E80" i="7"/>
  <c r="E9" i="7" s="1"/>
  <c r="E37" i="12"/>
  <c r="H37" i="12" s="1"/>
  <c r="G11" i="7"/>
  <c r="E34" i="12"/>
  <c r="H34" i="12" s="1"/>
  <c r="E350" i="7"/>
  <c r="H36" i="12"/>
  <c r="F6" i="7"/>
  <c r="G360" i="7"/>
  <c r="G114" i="7"/>
  <c r="I40" i="3"/>
  <c r="G32" i="3"/>
  <c r="G12" i="3" s="1"/>
  <c r="I10" i="13" l="1"/>
  <c r="I9" i="13" s="1"/>
  <c r="I32" i="3"/>
  <c r="H32" i="3"/>
  <c r="E372" i="7"/>
  <c r="E371" i="7" s="1"/>
  <c r="E27" i="12" s="1"/>
  <c r="E26" i="12" l="1"/>
  <c r="H26" i="12" s="1"/>
  <c r="H27" i="12"/>
  <c r="J9" i="13"/>
  <c r="I15" i="13"/>
  <c r="I24" i="13" s="1"/>
  <c r="H12" i="3"/>
  <c r="E370" i="7"/>
  <c r="E321" i="7" s="1"/>
  <c r="E6" i="7" s="1"/>
  <c r="G371" i="7"/>
  <c r="G6" i="7" l="1"/>
  <c r="I50" i="3"/>
  <c r="I49" i="3"/>
  <c r="E11" i="12"/>
  <c r="H11" i="12" s="1"/>
  <c r="F12" i="3" l="1"/>
  <c r="H12" i="12"/>
  <c r="H10" i="13" l="1"/>
  <c r="H9" i="13" s="1"/>
  <c r="H15" i="13" s="1"/>
  <c r="I12" i="3"/>
  <c r="H24" i="13" l="1"/>
  <c r="K9" i="13"/>
</calcChain>
</file>

<file path=xl/sharedStrings.xml><?xml version="1.0" encoding="utf-8"?>
<sst xmlns="http://schemas.openxmlformats.org/spreadsheetml/2006/main" count="772" uniqueCount="267">
  <si>
    <t>PRIHODI UKUPNO</t>
  </si>
  <si>
    <t>RASHODI UKUPNO</t>
  </si>
  <si>
    <t xml:space="preserve">A. RAČUN PRIHODA I RASHODA </t>
  </si>
  <si>
    <t>Prihodi poslovanja</t>
  </si>
  <si>
    <t>Opći prihodi i primici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</si>
  <si>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</si>
  <si>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</si>
  <si>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</si>
  <si>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</si>
  <si>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</si>
  <si>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</si>
  <si>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</si>
  <si>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</si>
  <si>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</si>
  <si>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Materijalni rashodi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</si>
  <si>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</si>
  <si>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</si>
  <si>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</si>
  <si>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od imovine</t>
  </si>
  <si>
    <t>Prihodi od upravnih i administrativnih pristojbi, pristojbi po posebnim propisima i naknada</t>
  </si>
  <si>
    <t>Kazne, upravne mjere i ostali prihodi</t>
  </si>
  <si>
    <t>Financijski rashodi</t>
  </si>
  <si>
    <t>Naknade građanima i kućanstvima na temelju osiguranja i druge naknade</t>
  </si>
  <si>
    <t>Rashodi za dodatna ulaganja na nefinancijskoj imovini</t>
  </si>
  <si>
    <t xml:space="preserve">Prihodi od prodaje proizvoda i robe te pruženih usluga, prihodi od donacija </t>
  </si>
  <si>
    <t>09 Obrazovanje</t>
  </si>
  <si>
    <t>0912 Osnovno obrazovanje</t>
  </si>
  <si>
    <t>096 Dodatne usluge u obrazovanju</t>
  </si>
  <si>
    <t>Prihodi za posebne namjene</t>
  </si>
  <si>
    <t>Pomoći</t>
  </si>
  <si>
    <t>Vlastiti prihodi</t>
  </si>
  <si>
    <t>Donacije</t>
  </si>
  <si>
    <t>HZZ PRIPRAVNIK</t>
  </si>
  <si>
    <t>EU</t>
  </si>
  <si>
    <t>Aktivnost 1012-01</t>
  </si>
  <si>
    <t xml:space="preserve">Aktivnost 1012-02 </t>
  </si>
  <si>
    <t>Financijski rashodi škola</t>
  </si>
  <si>
    <t xml:space="preserve">Kapitalni projekt 1012-03 </t>
  </si>
  <si>
    <t>Kapitalni projekt 1012-04</t>
  </si>
  <si>
    <t>Aktivnost 1012-09</t>
  </si>
  <si>
    <t>Vlastiti i namjenski prihodi škola - rashodi za zaposlene</t>
  </si>
  <si>
    <t>Aktivnost 1012-10</t>
  </si>
  <si>
    <t>Vlastiti i namjenski prihodi škola - materijalni rashodi</t>
  </si>
  <si>
    <t>Aktivnost 1012-11</t>
  </si>
  <si>
    <t>Vlastiti i namjenski prihodi škola - financijski rashodi</t>
  </si>
  <si>
    <t>Aktivnost 1012-12</t>
  </si>
  <si>
    <t>Vlastiti i namjenski prihodi škola - opremanje škola</t>
  </si>
  <si>
    <t>PROGRAM 1013</t>
  </si>
  <si>
    <t>Izvanstandardni progami u školama</t>
  </si>
  <si>
    <t>Aktivnost 1013-04</t>
  </si>
  <si>
    <t>Aktivnost 1013-06</t>
  </si>
  <si>
    <t>Produženi boravak</t>
  </si>
  <si>
    <t>Aktivnost 1013-07</t>
  </si>
  <si>
    <t>Aktivnost 1013-13</t>
  </si>
  <si>
    <t>Aktivnost 1013-18</t>
  </si>
  <si>
    <t>Centar DaR</t>
  </si>
  <si>
    <t>Izvor financiranja 11</t>
  </si>
  <si>
    <t>Izvor financiranja 31</t>
  </si>
  <si>
    <t xml:space="preserve">Vlastiti prihodi </t>
  </si>
  <si>
    <t>Izvor financiranja 6103</t>
  </si>
  <si>
    <t>Vlastiti izvori</t>
  </si>
  <si>
    <t>Vlastiti prihodi - višak</t>
  </si>
  <si>
    <t>VIŠAK KORIŠTEN ZA POKRIĆE RASHODA</t>
  </si>
  <si>
    <t>Prihodi za posebne namjene - višak</t>
  </si>
  <si>
    <t>Pomoći - višak</t>
  </si>
  <si>
    <t>HZZ PRIPRAVNIK - višak</t>
  </si>
  <si>
    <t>Donacije - višak</t>
  </si>
  <si>
    <t>Pomoći MZO rashodi za zaposlene</t>
  </si>
  <si>
    <t>Izvor financiranja 92530</t>
  </si>
  <si>
    <t>Financiranje nabave drugih obrazovnih materijala - radne bilježnice</t>
  </si>
  <si>
    <t>Materijalni rashodi - prijevoz</t>
  </si>
  <si>
    <t>31-COP</t>
  </si>
  <si>
    <t>32-PRIJEVOZ DJELATNIKA COP</t>
  </si>
  <si>
    <t>32-NAKNADA INVALIDI</t>
  </si>
  <si>
    <t>32-ISLAMSKI VJERONAUK</t>
  </si>
  <si>
    <t>Prihodi za posebne namjene - školska kuhinja</t>
  </si>
  <si>
    <t>Izvor financiranja 9231</t>
  </si>
  <si>
    <t>Izvor financiranja 9241</t>
  </si>
  <si>
    <t>Izvor financiranja 9257</t>
  </si>
  <si>
    <t>Rashodi za zaposlene (dar u naravi, pripravnica razlika za osnovicu)</t>
  </si>
  <si>
    <t>Rashodi za zaposlene voditelje ŠSD</t>
  </si>
  <si>
    <t>Izvor financiranja 926103</t>
  </si>
  <si>
    <t>Materijalni rashodi (najam dvorane, uz maraška, ost prih)</t>
  </si>
  <si>
    <t>Naknade građanima i kućanstvima na temelju osiguranja i druge naknade (radne bilježnice)</t>
  </si>
  <si>
    <t xml:space="preserve">Prihodi za posebne namjene </t>
  </si>
  <si>
    <t xml:space="preserve">PROGRAM 1012 </t>
  </si>
  <si>
    <t>Osnovnoškolsko obrazovanje</t>
  </si>
  <si>
    <t>PROJEKTI</t>
  </si>
  <si>
    <t>Ostale tekuće donacije u naravi</t>
  </si>
  <si>
    <t>Indeks</t>
  </si>
  <si>
    <t>4=3/2*100</t>
  </si>
  <si>
    <t>POM PROR KORISNICIMA IZ PRORAČUNA KOJI IM NIJE NADLEŽAN</t>
  </si>
  <si>
    <t>TEK POM PROR KORISNICIMA IZ PRORAČUNA KOJI IM NIJE NADLEŽAN</t>
  </si>
  <si>
    <t>KAPITALNE POM PROR KORISNICIMA IZ PRORAČUNA KOJI IM NIJE NADLEŽAN</t>
  </si>
  <si>
    <t>PRIJENOSI IZMEĐU PROR KORISNIKA ISTOG PRORAČUNA</t>
  </si>
  <si>
    <t>TEKUĆI PRIJENOSI IZMEĐU PROR KORISNIKA ISTOG PRORAČUNA</t>
  </si>
  <si>
    <t>TEKUĆI PRIJENOSI IZMEĐU PROR KORISNIKA ISTOG PRORAČUNA TEMELJEM PRIJENOSA EU SREDSTAVA</t>
  </si>
  <si>
    <t>PRIHODI OD FINANCIJSKE IMOVINE</t>
  </si>
  <si>
    <t>KAMATE NA OROČENA SREDSTVA I DEPOZITE PO VIĐENJU</t>
  </si>
  <si>
    <t>PRIHODI PO POSEBNIM PROPISIMA</t>
  </si>
  <si>
    <t>OSTALI NESPOMENUTI PRIHODI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</si>
  <si>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</si>
  <si>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</si>
  <si>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</si>
  <si>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</si>
  <si>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</si>
  <si>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</si>
  <si>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ZA FINANCIRANJE REDOVNE DJELATNOSTI PRORAČUNSKIH KORISNIKA</t>
  </si>
  <si>
    <t>PRIHODI IZ NADLEŽNOG PRORAČUNA ZA FINANCIRANJE RASHODA POSLOVANJA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</si>
  <si>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</si>
  <si>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</si>
  <si>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</si>
  <si>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</si>
  <si>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</si>
  <si>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</si>
  <si>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</si>
  <si>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</si>
  <si>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</si>
  <si>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</si>
  <si>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</si>
  <si>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TROŠKOVI</t>
  </si>
  <si>
    <t>MATERIJAL I SIROVINE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</si>
  <si>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</si>
  <si>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</si>
  <si>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</si>
  <si>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</si>
  <si>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</si>
  <si>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</si>
  <si>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</si>
  <si>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</si>
  <si>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</si>
  <si>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</si>
  <si>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</si>
  <si>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</si>
  <si>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</si>
  <si>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</si>
  <si>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NAKNADE TROŠKOVA OSOBAMA IZVAN RADNOG ODNOSA</t>
  </si>
  <si>
    <t>SLUŽBENA, RADNA I ZAŠTITNA ODJEĆA I OBUĆA</t>
  </si>
  <si>
    <t>ZDRAVSTVENE I VETERINARSKE USLUGE</t>
  </si>
  <si>
    <t>NAKNADE ZA RAD PREDSTAVNIČKIH I IZVRŠNIH TIJELA, POVJERENSTAVA I SLIČNO</t>
  </si>
  <si>
    <t>PRISTOJBE I NAKNADE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</si>
  <si>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</si>
  <si>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</si>
  <si>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</si>
  <si>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</si>
  <si>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GRAĐANIMA I KUĆANSTVIMA U NOVCU</t>
  </si>
  <si>
    <t>NAKNADE GRAĐANIMA I KUĆANSTVIMA U NARAVI</t>
  </si>
  <si>
    <t>POSTROJENJA I OPREMA</t>
  </si>
  <si>
    <t>UREDSKA OPREMA I NAMJEŠTAJ</t>
  </si>
  <si>
    <t>UREĐAJI, STROJEVI I OPREMA ZA OSTALE NAMJENE</t>
  </si>
  <si>
    <t>OPREMA ZA ODRŽAVANJE I ZAŠTITU</t>
  </si>
  <si>
    <t>KNJIGE, UMJETNIČKA DJELA I OSTALE IZLOŽBENE VRIJEDNOSTI</t>
  </si>
  <si>
    <t>KNJIGE</t>
  </si>
  <si>
    <t>DODATNA ULAGANJA NA GRAĐEVINSKIM OBJEKTIMA</t>
  </si>
  <si>
    <t>Izvor financiranja 53</t>
  </si>
  <si>
    <t>TEKUĆE DONACIJE U NARAVI</t>
  </si>
  <si>
    <t>MATERIJAL I DIJELOVI ZA TEK I INV ODRŽAVANJE</t>
  </si>
  <si>
    <t>SLUŽBENA RADNA I ZAŠTITNA ODJEĆA I OBUĆA</t>
  </si>
  <si>
    <t xml:space="preserve">Rashodi za zaposlene </t>
  </si>
  <si>
    <t>MANJAK POKRIVEN TEKUĆIM PRIHODIMA</t>
  </si>
  <si>
    <t>Pomoći Shema</t>
  </si>
  <si>
    <t>EU Shema</t>
  </si>
  <si>
    <t>KNJIGE MZO lektira</t>
  </si>
  <si>
    <t>KNJIGE MZO udžbenici</t>
  </si>
  <si>
    <t>HZZ</t>
  </si>
  <si>
    <t>MAT I DIJELOVI ZA TEK I INV ODRŽAVANJE</t>
  </si>
  <si>
    <t>POMOĆI OD IZVANPRORAČUNSKIH KORISNIKA</t>
  </si>
  <si>
    <t>TEKUĆE POMOĆI OD IZVANPRORAČUNSKIH KORISNIKA</t>
  </si>
  <si>
    <t>PRIHODI IZ NADLEŽNOG PRORAČUNA ZA FINANCIRANJE RASHODA ZA NABAVU NEFINANCIJSKE IMOVINE</t>
  </si>
  <si>
    <t>PRIHODI POSLOVANJA  PREMA IZVORIMA FINANCIRANJA</t>
  </si>
  <si>
    <t>11 Opći prihodi i primici</t>
  </si>
  <si>
    <t>31 Vlastiti prihodi</t>
  </si>
  <si>
    <t>41 Prihodi za posebne namjene</t>
  </si>
  <si>
    <t>57 Pomoći</t>
  </si>
  <si>
    <t>6103 Donacije</t>
  </si>
  <si>
    <t>RASHODI POSLOVANJA  PREMA IZVORIMA FINANCIRANJA</t>
  </si>
  <si>
    <t>9231 Vlastiti prihodi - višak</t>
  </si>
  <si>
    <t>9241 Prihodi za posebne namjene - višak</t>
  </si>
  <si>
    <t>92530 HZZ PRIPRAVNIK - višak</t>
  </si>
  <si>
    <t>926103 Donacije - višak</t>
  </si>
  <si>
    <t>53 HZZ</t>
  </si>
  <si>
    <t>9257 Pomoći - višak</t>
  </si>
  <si>
    <t>SAŽETAK  RAČUNA PRIHODA I RASHODA I  RAČUNA FINANCIRANJA</t>
  </si>
  <si>
    <t>SAŽETAK  RAČUNA PRIHODA I RASHODA</t>
  </si>
  <si>
    <t>INDEKS</t>
  </si>
  <si>
    <t>INDEKS**</t>
  </si>
  <si>
    <t>6 PRIHODI POSLOVANJA</t>
  </si>
  <si>
    <t>7 PRIHODI OD PRODAJE NEFINANCIJSKE IMOVINE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</si>
  <si>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</si>
  <si>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</si>
  <si>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</si>
  <si>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</si>
  <si>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</si>
  <si>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</si>
  <si>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</si>
  <si>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</si>
  <si>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</si>
  <si>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</si>
  <si>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</si>
  <si>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</si>
  <si>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</si>
  <si>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</si>
  <si>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5=4/2*100</t>
  </si>
  <si>
    <t>6=4/3*100</t>
  </si>
  <si>
    <t>IZVJEŠTAJ O PRIHODIMA I RASHODIMA PREMA IZVORIMA FINANCIRANJA</t>
  </si>
  <si>
    <t xml:space="preserve">RAČUN PRIHODA I RASHODA </t>
  </si>
  <si>
    <t>IZVJEŠTAJ O PRIHODIMA I RASHODIMA PREMA EKONOMSKOJ KLASIFIKACIJI</t>
  </si>
  <si>
    <t>UKUPNO PRIHODI</t>
  </si>
  <si>
    <t xml:space="preserve"> UKUPNO RASHODI (3+4)</t>
  </si>
  <si>
    <t>IZVJEŠTAJ PO PROGRAMSKOJ KLASIFIKACIJI</t>
  </si>
  <si>
    <t>OSTALI PRIHODI</t>
  </si>
  <si>
    <t>NAKNADE ZA RAD PREDSTAVNIČKIH I IZVRŠNIH TIJELA</t>
  </si>
  <si>
    <t>UKUPNI PRIHODI</t>
  </si>
  <si>
    <t>Prehrana učenika u osnovnim školama: Šk. Shema</t>
  </si>
  <si>
    <t xml:space="preserve">Manjak prihoda poslovanja </t>
  </si>
  <si>
    <t xml:space="preserve">Višak prihoda poslovanja </t>
  </si>
  <si>
    <t>POM OD MEĐUNARODNIH ORGANIZACIJA TE INSTITUCIJA I TIJELA EU</t>
  </si>
  <si>
    <t>TEK POM OD MEĐUNARODNIH ORGANIZACIJA</t>
  </si>
  <si>
    <t>KAPITALNE POM OD MEĐUNARODNIH ORGANIZACIJA</t>
  </si>
  <si>
    <t>INSTRUMENTI, UREĐAJI I STROJEVI</t>
  </si>
  <si>
    <t>SPORTSKA I GLAZBENA OPREMA</t>
  </si>
  <si>
    <t>DODATNA ULAGANJA NA POSTROJENJIMA I OPREMI</t>
  </si>
  <si>
    <t>Projekt SHORE</t>
  </si>
  <si>
    <t>925402 Projekti - višak</t>
  </si>
  <si>
    <t>Izvor financiranja 925402</t>
  </si>
  <si>
    <t xml:space="preserve"> Materijalni rashodi škola - STANDARD</t>
  </si>
  <si>
    <t>Financijski rashodi škola - STANDARD</t>
  </si>
  <si>
    <t>Rashodi za zaposlene i materijalni rashodi škola - IZVANSTANDARD</t>
  </si>
  <si>
    <t>Kapitalni projekt 1012-08</t>
  </si>
  <si>
    <t>Aktivnost 1013-23</t>
  </si>
  <si>
    <t>Opremanje škola - STANDARD</t>
  </si>
  <si>
    <t>Rashodi za dodatna ulaganja na školama - STANDARD</t>
  </si>
  <si>
    <t xml:space="preserve">Aktivnost 1012-05 </t>
  </si>
  <si>
    <t>Rashodi za dodatna ulaganja na školama - IZVANSTANDARD</t>
  </si>
  <si>
    <t>Projekti - višak SHORE</t>
  </si>
  <si>
    <t>51 Pomoći</t>
  </si>
  <si>
    <t xml:space="preserve">Izvanškolske aktivnosti </t>
  </si>
  <si>
    <t>EU Projekti</t>
  </si>
  <si>
    <t>Kapitalni projekt 1012-07</t>
  </si>
  <si>
    <t>Opremanje škola - IZVANSTANDARD</t>
  </si>
  <si>
    <t>Tekuće pomoći</t>
  </si>
  <si>
    <t>31-MENTORSTVA I STRUČNI ISPITI</t>
  </si>
  <si>
    <t>POLUGODIŠNJI IZVJEŠTAJ O IZVRŠENJU FINANCIJSKOG PLANA ZA 2026. GODINU</t>
  </si>
  <si>
    <t>IZVORNI PLAN 2026.</t>
  </si>
  <si>
    <t>IZVRŠENJE 06 2026.</t>
  </si>
  <si>
    <t>IZVRŠENJE 12 2025</t>
  </si>
  <si>
    <t>IZVRŠENJE 
12 2025.</t>
  </si>
  <si>
    <t>Izvor financiranja 41/43</t>
  </si>
  <si>
    <t>Izvor financiranja 57/5011</t>
  </si>
  <si>
    <t>Izvor financiranja 51/5012</t>
  </si>
  <si>
    <t>Izvor financiranja 5402/56</t>
  </si>
  <si>
    <t>Pomoćnici u nastavi - Škola puna mogućnosti 7 i 8</t>
  </si>
  <si>
    <t>Izvor financiranja 51/5011</t>
  </si>
  <si>
    <t>Izvor financiranja 9241/9243</t>
  </si>
  <si>
    <t>57/5011</t>
  </si>
  <si>
    <t>57 Pomoći/5011</t>
  </si>
  <si>
    <t>5402 EU/56</t>
  </si>
  <si>
    <t>51 Pomoći/5012</t>
  </si>
  <si>
    <t>41 Prihodi za posebne namjene/43</t>
  </si>
  <si>
    <t>NEMATERIJALNA PROIZVEDENA IMOVINA</t>
  </si>
  <si>
    <t>OSTALA NEMATERIJALNA PROIZ. IMOVINA</t>
  </si>
  <si>
    <t>41/43</t>
  </si>
  <si>
    <t>5402/56</t>
  </si>
  <si>
    <t>57/50</t>
  </si>
  <si>
    <t>OSTALA NEM PROIZV IMOVINA</t>
  </si>
  <si>
    <t>SLUŽB. RADNA I ZAŠTITNA ODJEĆA I OBUĆA</t>
  </si>
  <si>
    <t>51/50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</si>
</sst>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i/>
      <sz val="10"/>
      <color theme="8" tint="-0.249977111117893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0"/>
      <color theme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2"/>
      <color rgb="FF002060"/>
      <name val="Calibri"/>
      <family val="2"/>
      <scheme val="minor"/>
    </font>
    <font>
      <b/>
      <sz val="10"/>
      <color theme="1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10"/>
      <color theme="4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2"/>
      <color theme="4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8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theme="4" tint="-0.249977111117893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9" fillId="0" borderId="0"/>
  </cellStyleXfs>
  <cellXfs count="28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0" fontId="9" fillId="5" borderId="3" xfId="0" applyNumberFormat="1" applyFont="1" applyFill="1" applyBorder="1" applyAlignment="1" applyProtection="1">
      <alignment vertical="center" wrapText="1"/>
    </xf>
    <xf numFmtId="0" fontId="9" fillId="0" borderId="3" xfId="0" quotePrefix="1" applyFont="1" applyFill="1" applyBorder="1" applyAlignment="1">
      <alignment horizontal="left" vertical="center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0" fontId="11" fillId="7" borderId="3" xfId="0" applyFont="1" applyFill="1" applyBorder="1" applyAlignment="1">
      <alignment horizontal="left" vertical="center"/>
    </xf>
    <xf numFmtId="0" fontId="11" fillId="7" borderId="3" xfId="0" applyNumberFormat="1" applyFont="1" applyFill="1" applyBorder="1" applyAlignment="1" applyProtection="1">
      <alignment horizontal="left" vertical="center"/>
    </xf>
    <xf numFmtId="0" fontId="11" fillId="7" borderId="3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right" vertical="center" wrapText="1"/>
    </xf>
    <xf numFmtId="0" fontId="11" fillId="8" borderId="3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 applyProtection="1">
      <alignment horizontal="right" wrapText="1"/>
    </xf>
    <xf numFmtId="4" fontId="3" fillId="5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8" borderId="3" xfId="0" applyNumberFormat="1" applyFont="1" applyFill="1" applyBorder="1" applyAlignment="1">
      <alignment horizontal="right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4" fontId="5" fillId="9" borderId="3" xfId="0" applyNumberFormat="1" applyFont="1" applyFill="1" applyBorder="1" applyAlignment="1">
      <alignment horizontal="right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4" fontId="17" fillId="2" borderId="3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8" fillId="2" borderId="4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6" fillId="2" borderId="3" xfId="0" applyNumberFormat="1" applyFont="1" applyFill="1" applyBorder="1" applyAlignment="1" applyProtection="1">
      <alignment horizontal="right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164" fontId="15" fillId="2" borderId="3" xfId="0" applyNumberFormat="1" applyFont="1" applyFill="1" applyBorder="1" applyAlignment="1">
      <alignment horizontal="right"/>
    </xf>
    <xf numFmtId="164" fontId="22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>
      <alignment horizontal="right"/>
    </xf>
    <xf numFmtId="4" fontId="12" fillId="0" borderId="3" xfId="0" applyNumberFormat="1" applyFont="1" applyFill="1" applyBorder="1" applyAlignment="1">
      <alignment horizontal="right"/>
    </xf>
    <xf numFmtId="4" fontId="23" fillId="0" borderId="3" xfId="0" applyNumberFormat="1" applyFont="1" applyFill="1" applyBorder="1" applyAlignment="1" applyProtection="1">
      <alignment horizontal="right"/>
      <protection locked="0"/>
    </xf>
    <xf numFmtId="4" fontId="5" fillId="6" borderId="3" xfId="0" applyNumberFormat="1" applyFont="1" applyFill="1" applyBorder="1" applyAlignment="1" applyProtection="1">
      <alignment horizontal="right"/>
      <protection locked="0"/>
    </xf>
    <xf numFmtId="4" fontId="23" fillId="2" borderId="3" xfId="0" applyNumberFormat="1" applyFont="1" applyFill="1" applyBorder="1" applyAlignment="1">
      <alignment horizontal="right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27" fillId="2" borderId="0" xfId="2" applyFont="1" applyFill="1" applyAlignment="1">
      <alignment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15" fillId="4" borderId="3" xfId="0" applyNumberFormat="1" applyFont="1" applyFill="1" applyBorder="1" applyAlignment="1" applyProtection="1">
      <alignment horizontal="center" vertical="center" wrapText="1"/>
    </xf>
    <xf numFmtId="0" fontId="28" fillId="4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4" borderId="3" xfId="0" applyNumberFormat="1" applyFont="1" applyFill="1" applyBorder="1" applyAlignment="1" applyProtection="1">
      <alignment horizontal="center" vertical="center" wrapText="1"/>
    </xf>
    <xf numFmtId="0" fontId="30" fillId="0" borderId="0" xfId="0" applyFont="1"/>
    <xf numFmtId="0" fontId="31" fillId="2" borderId="3" xfId="0" quotePrefix="1" applyFont="1" applyFill="1" applyBorder="1" applyAlignment="1">
      <alignment horizontal="left" vertical="center"/>
    </xf>
    <xf numFmtId="4" fontId="31" fillId="2" borderId="3" xfId="0" applyNumberFormat="1" applyFont="1" applyFill="1" applyBorder="1" applyAlignment="1">
      <alignment horizontal="right"/>
    </xf>
    <xf numFmtId="0" fontId="32" fillId="0" borderId="0" xfId="0" applyFont="1"/>
    <xf numFmtId="0" fontId="33" fillId="2" borderId="3" xfId="0" quotePrefix="1" applyFont="1" applyFill="1" applyBorder="1" applyAlignment="1">
      <alignment horizontal="left" vertical="center"/>
    </xf>
    <xf numFmtId="4" fontId="33" fillId="2" borderId="3" xfId="0" applyNumberFormat="1" applyFont="1" applyFill="1" applyBorder="1" applyAlignment="1">
      <alignment horizontal="right"/>
    </xf>
    <xf numFmtId="0" fontId="25" fillId="0" borderId="0" xfId="0" applyFont="1"/>
    <xf numFmtId="4" fontId="6" fillId="2" borderId="3" xfId="0" applyNumberFormat="1" applyFont="1" applyFill="1" applyBorder="1" applyAlignment="1">
      <alignment horizontal="right"/>
    </xf>
    <xf numFmtId="4" fontId="33" fillId="0" borderId="3" xfId="0" applyNumberFormat="1" applyFont="1" applyFill="1" applyBorder="1" applyAlignment="1">
      <alignment horizontal="right"/>
    </xf>
    <xf numFmtId="0" fontId="33" fillId="2" borderId="3" xfId="0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Fill="1" applyBorder="1" applyAlignment="1">
      <alignment horizontal="left" vertical="center"/>
    </xf>
    <xf numFmtId="0" fontId="34" fillId="2" borderId="3" xfId="0" quotePrefix="1" applyFont="1" applyFill="1" applyBorder="1" applyAlignment="1">
      <alignment horizontal="left" vertical="center" wrapText="1"/>
    </xf>
    <xf numFmtId="0" fontId="34" fillId="2" borderId="3" xfId="0" quotePrefix="1" applyFont="1" applyFill="1" applyBorder="1" applyAlignment="1">
      <alignment horizontal="left" vertical="center"/>
    </xf>
    <xf numFmtId="0" fontId="34" fillId="2" borderId="3" xfId="0" quotePrefix="1" applyFont="1" applyFill="1" applyBorder="1" applyAlignment="1">
      <alignment horizontal="left" vertical="center" shrinkToFit="1"/>
    </xf>
    <xf numFmtId="4" fontId="22" fillId="2" borderId="3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35" fillId="0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0" fontId="36" fillId="0" borderId="0" xfId="0" applyFont="1"/>
    <xf numFmtId="4" fontId="37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0" fillId="0" borderId="0" xfId="0" applyNumberFormat="1"/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4" fontId="30" fillId="0" borderId="0" xfId="0" applyNumberFormat="1" applyFont="1"/>
    <xf numFmtId="4" fontId="19" fillId="0" borderId="0" xfId="0" applyNumberFormat="1" applyFont="1"/>
    <xf numFmtId="4" fontId="20" fillId="0" borderId="0" xfId="0" applyNumberFormat="1" applyFont="1"/>
    <xf numFmtId="4" fontId="21" fillId="0" borderId="0" xfId="0" applyNumberFormat="1" applyFont="1"/>
    <xf numFmtId="4" fontId="36" fillId="0" borderId="0" xfId="0" applyNumberFormat="1" applyFont="1"/>
    <xf numFmtId="4" fontId="38" fillId="2" borderId="3" xfId="0" applyNumberFormat="1" applyFont="1" applyFill="1" applyBorder="1" applyAlignment="1">
      <alignment horizontal="right"/>
    </xf>
    <xf numFmtId="4" fontId="39" fillId="0" borderId="0" xfId="0" applyNumberFormat="1" applyFont="1"/>
    <xf numFmtId="0" fontId="3" fillId="4" borderId="4" xfId="0" applyNumberFormat="1" applyFont="1" applyFill="1" applyBorder="1" applyAlignment="1" applyProtection="1">
      <alignment horizontal="center" vertical="center" wrapText="1"/>
    </xf>
    <xf numFmtId="4" fontId="40" fillId="2" borderId="3" xfId="0" applyNumberFormat="1" applyFont="1" applyFill="1" applyBorder="1" applyAlignment="1">
      <alignment horizontal="right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4" fontId="12" fillId="7" borderId="3" xfId="0" applyNumberFormat="1" applyFont="1" applyFill="1" applyBorder="1" applyAlignment="1">
      <alignment horizontal="right"/>
    </xf>
    <xf numFmtId="4" fontId="17" fillId="7" borderId="3" xfId="0" applyNumberFormat="1" applyFont="1" applyFill="1" applyBorder="1" applyAlignment="1">
      <alignment horizontal="right"/>
    </xf>
    <xf numFmtId="0" fontId="9" fillId="7" borderId="3" xfId="0" applyNumberFormat="1" applyFont="1" applyFill="1" applyBorder="1" applyAlignment="1" applyProtection="1">
      <alignment vertical="center" wrapText="1"/>
    </xf>
    <xf numFmtId="0" fontId="9" fillId="7" borderId="3" xfId="0" quotePrefix="1" applyFont="1" applyFill="1" applyBorder="1" applyAlignment="1">
      <alignment horizontal="left" vertical="center" wrapText="1"/>
    </xf>
    <xf numFmtId="0" fontId="9" fillId="7" borderId="4" xfId="0" quotePrefix="1" applyFont="1" applyFill="1" applyBorder="1" applyAlignment="1">
      <alignment horizontal="left" vertical="center" wrapText="1"/>
    </xf>
    <xf numFmtId="4" fontId="5" fillId="7" borderId="3" xfId="0" applyNumberFormat="1" applyFont="1" applyFill="1" applyBorder="1" applyAlignment="1">
      <alignment horizontal="right"/>
    </xf>
    <xf numFmtId="4" fontId="17" fillId="0" borderId="3" xfId="0" applyNumberFormat="1" applyFont="1" applyFill="1" applyBorder="1" applyAlignment="1">
      <alignment horizontal="right"/>
    </xf>
    <xf numFmtId="0" fontId="33" fillId="2" borderId="0" xfId="0" quotePrefix="1" applyFont="1" applyFill="1" applyBorder="1" applyAlignment="1">
      <alignment horizontal="left" vertical="center"/>
    </xf>
    <xf numFmtId="0" fontId="31" fillId="2" borderId="0" xfId="0" quotePrefix="1" applyFont="1" applyFill="1" applyBorder="1" applyAlignment="1">
      <alignment horizontal="left" vertical="center"/>
    </xf>
    <xf numFmtId="4" fontId="33" fillId="2" borderId="0" xfId="0" applyNumberFormat="1" applyFont="1" applyFill="1" applyBorder="1" applyAlignment="1">
      <alignment horizontal="right"/>
    </xf>
    <xf numFmtId="4" fontId="33" fillId="2" borderId="0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33" fillId="0" borderId="3" xfId="0" applyNumberFormat="1" applyFont="1" applyFill="1" applyBorder="1" applyAlignment="1" applyProtection="1">
      <alignment horizontal="left" vertical="center" wrapText="1"/>
    </xf>
    <xf numFmtId="4" fontId="31" fillId="0" borderId="3" xfId="0" applyNumberFormat="1" applyFont="1" applyFill="1" applyBorder="1" applyAlignment="1">
      <alignment horizontal="right"/>
    </xf>
    <xf numFmtId="0" fontId="41" fillId="2" borderId="3" xfId="0" quotePrefix="1" applyFont="1" applyFill="1" applyBorder="1" applyAlignment="1">
      <alignment horizontal="left" vertical="center"/>
    </xf>
    <xf numFmtId="0" fontId="37" fillId="2" borderId="3" xfId="0" quotePrefix="1" applyFont="1" applyFill="1" applyBorder="1" applyAlignment="1">
      <alignment horizontal="left" vertical="center"/>
    </xf>
    <xf numFmtId="4" fontId="6" fillId="8" borderId="3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9" fillId="3" borderId="2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40" fillId="0" borderId="3" xfId="0" quotePrefix="1" applyNumberFormat="1" applyFont="1" applyFill="1" applyBorder="1" applyAlignment="1" applyProtection="1">
      <alignment horizontal="center" vertical="center" wrapText="1"/>
    </xf>
    <xf numFmtId="0" fontId="40" fillId="2" borderId="3" xfId="0" applyNumberFormat="1" applyFont="1" applyFill="1" applyBorder="1" applyAlignment="1" applyProtection="1">
      <alignment horizontal="center" vertical="center" wrapText="1"/>
    </xf>
    <xf numFmtId="0" fontId="44" fillId="0" borderId="0" xfId="0" applyFont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0" fillId="3" borderId="0" xfId="0" applyFill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15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quotePrefix="1" applyNumberFormat="1" applyFont="1" applyFill="1" applyBorder="1" applyAlignment="1" applyProtection="1">
      <alignment horizontal="center" vertical="center" wrapText="1"/>
    </xf>
    <xf numFmtId="0" fontId="40" fillId="4" borderId="3" xfId="0" applyNumberFormat="1" applyFont="1" applyFill="1" applyBorder="1" applyAlignment="1" applyProtection="1">
      <alignment horizontal="center" vertical="center" wrapText="1"/>
    </xf>
    <xf numFmtId="0" fontId="45" fillId="4" borderId="3" xfId="0" applyNumberFormat="1" applyFont="1" applyFill="1" applyBorder="1" applyAlignment="1" applyProtection="1">
      <alignment horizontal="center" vertical="center" wrapText="1"/>
    </xf>
    <xf numFmtId="0" fontId="15" fillId="4" borderId="3" xfId="0" quotePrefix="1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15" fillId="4" borderId="2" xfId="0" applyNumberFormat="1" applyFont="1" applyFill="1" applyBorder="1" applyAlignment="1" applyProtection="1">
      <alignment horizontal="center" vertical="center" wrapText="1"/>
    </xf>
    <xf numFmtId="0" fontId="15" fillId="4" borderId="4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" fontId="6" fillId="0" borderId="3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>
      <alignment horizontal="center"/>
    </xf>
    <xf numFmtId="0" fontId="0" fillId="0" borderId="3" xfId="0" applyFill="1" applyBorder="1"/>
    <xf numFmtId="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6" fillId="5" borderId="3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4" fillId="2" borderId="5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 applyProtection="1">
      <alignment horizontal="center" wrapText="1"/>
    </xf>
    <xf numFmtId="3" fontId="6" fillId="3" borderId="3" xfId="0" applyNumberFormat="1" applyFont="1" applyFill="1" applyBorder="1" applyAlignment="1" applyProtection="1">
      <alignment horizontal="center" wrapText="1"/>
    </xf>
    <xf numFmtId="0" fontId="3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4" fillId="2" borderId="4" xfId="0" quotePrefix="1" applyFont="1" applyFill="1" applyBorder="1" applyAlignment="1">
      <alignment horizontal="lef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12" fillId="10" borderId="3" xfId="0" applyNumberFormat="1" applyFont="1" applyFill="1" applyBorder="1" applyAlignment="1">
      <alignment horizontal="right"/>
    </xf>
    <xf numFmtId="4" fontId="12" fillId="10" borderId="3" xfId="0" applyNumberFormat="1" applyFont="1" applyFill="1" applyBorder="1" applyAlignment="1" applyProtection="1">
      <alignment horizontal="right" wrapText="1"/>
    </xf>
    <xf numFmtId="4" fontId="47" fillId="2" borderId="3" xfId="0" applyNumberFormat="1" applyFont="1" applyFill="1" applyBorder="1" applyAlignment="1">
      <alignment horizontal="right"/>
    </xf>
    <xf numFmtId="4" fontId="12" fillId="0" borderId="3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40" fillId="0" borderId="3" xfId="0" quotePrefix="1" applyFont="1" applyBorder="1" applyAlignment="1">
      <alignment horizontal="center" wrapText="1"/>
    </xf>
    <xf numFmtId="0" fontId="40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43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42" fillId="2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15" fillId="4" borderId="2" xfId="0" applyNumberFormat="1" applyFont="1" applyFill="1" applyBorder="1" applyAlignment="1" applyProtection="1">
      <alignment horizontal="center" vertical="center" wrapText="1"/>
    </xf>
    <xf numFmtId="0" fontId="15" fillId="4" borderId="4" xfId="0" applyNumberFormat="1" applyFont="1" applyFill="1" applyBorder="1" applyAlignment="1" applyProtection="1">
      <alignment horizontal="center" vertical="center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10" fillId="2" borderId="1" xfId="0" quotePrefix="1" applyFont="1" applyFill="1" applyBorder="1" applyAlignment="1">
      <alignment horizontal="left" vertical="center" shrinkToFit="1"/>
    </xf>
    <xf numFmtId="0" fontId="10" fillId="2" borderId="2" xfId="0" quotePrefix="1" applyFont="1" applyFill="1" applyBorder="1" applyAlignment="1">
      <alignment horizontal="left" vertical="center" shrinkToFit="1"/>
    </xf>
    <xf numFmtId="0" fontId="10" fillId="2" borderId="4" xfId="0" quotePrefix="1" applyFont="1" applyFill="1" applyBorder="1" applyAlignment="1">
      <alignment horizontal="left" vertical="center" shrinkToFit="1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11" fillId="7" borderId="2" xfId="0" applyNumberFormat="1" applyFont="1" applyFill="1" applyBorder="1" applyAlignment="1" applyProtection="1">
      <alignment horizontal="center" vertical="center" wrapText="1"/>
    </xf>
    <xf numFmtId="0" fontId="11" fillId="7" borderId="4" xfId="0" applyNumberFormat="1" applyFont="1" applyFill="1" applyBorder="1" applyAlignment="1" applyProtection="1">
      <alignment horizontal="center" vertical="center" wrapText="1"/>
    </xf>
    <xf numFmtId="0" fontId="11" fillId="8" borderId="1" xfId="0" applyNumberFormat="1" applyFont="1" applyFill="1" applyBorder="1" applyAlignment="1" applyProtection="1">
      <alignment horizontal="center" vertical="center" wrapText="1"/>
    </xf>
    <xf numFmtId="0" fontId="11" fillId="8" borderId="2" xfId="0" applyNumberFormat="1" applyFont="1" applyFill="1" applyBorder="1" applyAlignment="1" applyProtection="1">
      <alignment horizontal="center" vertical="center" wrapText="1"/>
    </xf>
    <xf numFmtId="0" fontId="11" fillId="8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 indent="1"/>
    </xf>
    <xf numFmtId="0" fontId="6" fillId="7" borderId="2" xfId="0" applyNumberFormat="1" applyFont="1" applyFill="1" applyBorder="1" applyAlignment="1" applyProtection="1">
      <alignment horizontal="left" vertical="center" wrapText="1" indent="1"/>
    </xf>
    <xf numFmtId="0" fontId="6" fillId="7" borderId="4" xfId="0" applyNumberFormat="1" applyFont="1" applyFill="1" applyBorder="1" applyAlignment="1" applyProtection="1">
      <alignment horizontal="left" vertical="center" wrapText="1" indent="1"/>
    </xf>
    <xf numFmtId="0" fontId="46" fillId="0" borderId="0" xfId="0" applyFont="1" applyAlignment="1">
      <alignment horizont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29" fillId="4" borderId="1" xfId="0" applyNumberFormat="1" applyFont="1" applyFill="1" applyBorder="1" applyAlignment="1" applyProtection="1">
      <alignment horizontal="center" vertical="center" wrapText="1"/>
    </xf>
    <xf numFmtId="0" fontId="29" fillId="4" borderId="2" xfId="0" applyNumberFormat="1" applyFont="1" applyFill="1" applyBorder="1" applyAlignment="1" applyProtection="1">
      <alignment horizontal="center" vertical="center" wrapText="1"/>
    </xf>
    <xf numFmtId="0" fontId="29" fillId="4" borderId="4" xfId="0" applyNumberFormat="1" applyFont="1" applyFill="1" applyBorder="1" applyAlignment="1" applyProtection="1">
      <alignment horizontal="center" vertical="center" wrapText="1"/>
    </xf>
  </cellXfs>
  <cellStyles count="9">
    <cellStyle name="Normal 2" xfId="8" xr:uid="{00000000-0005-0000-0000-000001000000}"/>
    <cellStyle name="Normalno" xfId="0" builtinId="0"/>
    <cellStyle name="Normalno 2" xfId="2" xr:uid="{00000000-0005-0000-0000-000002000000}"/>
    <cellStyle name="Normalno 2 2" xfId="3" xr:uid="{00000000-0005-0000-0000-000003000000}"/>
    <cellStyle name="Normalno 3" xfId="4" xr:uid="{00000000-0005-0000-0000-000004000000}"/>
    <cellStyle name="Normalno 3 2" xfId="1" xr:uid="{00000000-0005-0000-0000-000005000000}"/>
    <cellStyle name="Normalno 3 3" xfId="5" xr:uid="{00000000-0005-0000-0000-000006000000}"/>
    <cellStyle name="Normalno 4" xfId="6" xr:uid="{00000000-0005-0000-0000-000007000000}"/>
    <cellStyle name="Obično_List10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3"/>
  <sheetViews>
    <sheetView tabSelected="1" zoomScale="130" zoomScaleNormal="130" workbookViewId="0">
      <selection activeCell="N16" sqref="N16"/>
    </sheetView>
  </sheetViews>
  <sheetFormatPr defaultRowHeight="15" x14ac:dyDescent="0.25"/>
  <cols>
    <col min="6" max="6" width="16.85546875" customWidth="1"/>
    <col min="7" max="7" width="18" customWidth="1"/>
    <col min="8" max="8" width="19" customWidth="1"/>
    <col min="9" max="9" width="19.28515625" customWidth="1"/>
    <col min="10" max="10" width="12" style="103" customWidth="1"/>
    <col min="11" max="11" width="11.5703125" style="103" customWidth="1"/>
  </cols>
  <sheetData>
    <row r="1" spans="2:11" ht="42" customHeight="1" x14ac:dyDescent="0.25">
      <c r="B1" s="234" t="s">
        <v>242</v>
      </c>
      <c r="C1" s="234"/>
      <c r="D1" s="234"/>
      <c r="E1" s="234"/>
      <c r="F1" s="234"/>
      <c r="G1" s="234"/>
      <c r="H1" s="234"/>
      <c r="I1" s="234"/>
      <c r="J1" s="234"/>
      <c r="K1" s="234"/>
    </row>
    <row r="2" spans="2:11" ht="15.75" customHeight="1" x14ac:dyDescent="0.25">
      <c r="B2" s="234" t="s">
        <v>13</v>
      </c>
      <c r="C2" s="234"/>
      <c r="D2" s="234"/>
      <c r="E2" s="234"/>
      <c r="F2" s="234"/>
      <c r="G2" s="234"/>
      <c r="H2" s="234"/>
      <c r="I2" s="234"/>
      <c r="J2" s="234"/>
      <c r="K2" s="234"/>
    </row>
    <row r="3" spans="2:11" ht="6.75" customHeight="1" x14ac:dyDescent="0.25">
      <c r="B3" s="235"/>
      <c r="C3" s="235"/>
      <c r="D3" s="235"/>
      <c r="E3" s="146"/>
      <c r="F3" s="146"/>
      <c r="G3" s="146"/>
      <c r="H3" s="146"/>
      <c r="I3" s="147"/>
      <c r="J3" s="182"/>
      <c r="K3" s="183"/>
    </row>
    <row r="4" spans="2:11" ht="18" customHeight="1" x14ac:dyDescent="0.25">
      <c r="B4" s="234" t="s">
        <v>182</v>
      </c>
      <c r="C4" s="234"/>
      <c r="D4" s="234"/>
      <c r="E4" s="234"/>
      <c r="F4" s="234"/>
      <c r="G4" s="234"/>
      <c r="H4" s="234"/>
      <c r="I4" s="234"/>
      <c r="J4" s="234"/>
      <c r="K4" s="234"/>
    </row>
    <row r="5" spans="2:11" ht="18" customHeight="1" x14ac:dyDescent="0.25">
      <c r="B5" s="148"/>
      <c r="C5" s="149"/>
      <c r="D5" s="149"/>
      <c r="E5" s="149"/>
      <c r="F5" s="149"/>
      <c r="G5" s="149"/>
      <c r="H5" s="149"/>
      <c r="I5" s="149"/>
      <c r="J5" s="184"/>
      <c r="K5" s="183"/>
    </row>
    <row r="6" spans="2:11" x14ac:dyDescent="0.25">
      <c r="B6" s="228" t="s">
        <v>183</v>
      </c>
      <c r="C6" s="228"/>
      <c r="D6" s="228"/>
      <c r="E6" s="228"/>
      <c r="F6" s="228"/>
      <c r="G6" s="150"/>
      <c r="H6" s="150"/>
      <c r="I6" s="150"/>
      <c r="J6" s="185"/>
      <c r="K6" s="183"/>
    </row>
    <row r="7" spans="2:11" ht="25.5" x14ac:dyDescent="0.25">
      <c r="B7" s="229" t="s">
        <v>10</v>
      </c>
      <c r="C7" s="230"/>
      <c r="D7" s="230"/>
      <c r="E7" s="230"/>
      <c r="F7" s="231"/>
      <c r="G7" s="151" t="s">
        <v>245</v>
      </c>
      <c r="H7" s="1" t="s">
        <v>243</v>
      </c>
      <c r="I7" s="151" t="s">
        <v>244</v>
      </c>
      <c r="J7" s="1" t="s">
        <v>184</v>
      </c>
      <c r="K7" s="1" t="s">
        <v>185</v>
      </c>
    </row>
    <row r="8" spans="2:11" s="154" customFormat="1" ht="11.25" x14ac:dyDescent="0.2">
      <c r="B8" s="220">
        <v>1</v>
      </c>
      <c r="C8" s="220"/>
      <c r="D8" s="220"/>
      <c r="E8" s="220"/>
      <c r="F8" s="221"/>
      <c r="G8" s="152">
        <v>2</v>
      </c>
      <c r="H8" s="153">
        <v>3</v>
      </c>
      <c r="I8" s="153">
        <v>4</v>
      </c>
      <c r="J8" s="153" t="s">
        <v>202</v>
      </c>
      <c r="K8" s="153" t="s">
        <v>203</v>
      </c>
    </row>
    <row r="9" spans="2:11" x14ac:dyDescent="0.25">
      <c r="B9" s="222" t="s">
        <v>0</v>
      </c>
      <c r="C9" s="216"/>
      <c r="D9" s="216"/>
      <c r="E9" s="216"/>
      <c r="F9" s="223"/>
      <c r="G9" s="61">
        <f>G10+G11</f>
        <v>4581653.18</v>
      </c>
      <c r="H9" s="61">
        <f t="shared" ref="H9:I9" si="0">H10+H11</f>
        <v>5157003</v>
      </c>
      <c r="I9" s="61">
        <f t="shared" si="0"/>
        <v>2287470.79</v>
      </c>
      <c r="J9" s="186">
        <f>(I9/G9)*100</f>
        <v>49.926755695637361</v>
      </c>
      <c r="K9" s="186">
        <f>(I9/H9)*100</f>
        <v>44.356592191239756</v>
      </c>
    </row>
    <row r="10" spans="2:11" x14ac:dyDescent="0.25">
      <c r="B10" s="218" t="s">
        <v>186</v>
      </c>
      <c r="C10" s="219"/>
      <c r="D10" s="219"/>
      <c r="E10" s="219"/>
      <c r="F10" s="224"/>
      <c r="G10" s="62">
        <f>' Račun prihoda i rashoda'!E12</f>
        <v>4581653.18</v>
      </c>
      <c r="H10" s="62">
        <f>' Račun prihoda i rashoda'!F12</f>
        <v>5157003</v>
      </c>
      <c r="I10" s="62">
        <f>' Račun prihoda i rashoda'!G12</f>
        <v>2287470.79</v>
      </c>
      <c r="J10" s="187"/>
      <c r="K10" s="187"/>
    </row>
    <row r="11" spans="2:11" x14ac:dyDescent="0.25">
      <c r="B11" s="225" t="s">
        <v>187</v>
      </c>
      <c r="C11" s="224"/>
      <c r="D11" s="224"/>
      <c r="E11" s="224"/>
      <c r="F11" s="224"/>
      <c r="G11" s="62"/>
      <c r="H11" s="62"/>
      <c r="I11" s="62"/>
      <c r="J11" s="187"/>
      <c r="K11" s="187"/>
    </row>
    <row r="12" spans="2:11" x14ac:dyDescent="0.25">
      <c r="B12" s="17" t="s">
        <v>1</v>
      </c>
      <c r="C12" s="145"/>
      <c r="D12" s="145"/>
      <c r="E12" s="145"/>
      <c r="F12" s="145"/>
      <c r="G12" s="61">
        <f>G13+G14</f>
        <v>4887372.5499999989</v>
      </c>
      <c r="H12" s="61">
        <f t="shared" ref="H12:I12" si="1">H13+H14</f>
        <v>4763203</v>
      </c>
      <c r="I12" s="61">
        <f t="shared" si="1"/>
        <v>2281206.7899999996</v>
      </c>
      <c r="J12" s="186">
        <f>(I12/G12)*100</f>
        <v>46.675524868674074</v>
      </c>
      <c r="K12" s="186">
        <f>(I12/H12)*100</f>
        <v>47.892285716145203</v>
      </c>
    </row>
    <row r="13" spans="2:11" x14ac:dyDescent="0.25">
      <c r="B13" s="226" t="s">
        <v>188</v>
      </c>
      <c r="C13" s="219"/>
      <c r="D13" s="219"/>
      <c r="E13" s="219"/>
      <c r="F13" s="219"/>
      <c r="G13" s="62">
        <f>' Račun prihoda i rashoda'!E95</f>
        <v>4690083.8199999994</v>
      </c>
      <c r="H13" s="62">
        <f>' Račun prihoda i rashoda'!F95</f>
        <v>4580403</v>
      </c>
      <c r="I13" s="62">
        <f>' Račun prihoda i rashoda'!G95</f>
        <v>2258998.0399999996</v>
      </c>
      <c r="J13" s="188"/>
      <c r="K13" s="188"/>
    </row>
    <row r="14" spans="2:11" x14ac:dyDescent="0.25">
      <c r="B14" s="227" t="s">
        <v>189</v>
      </c>
      <c r="C14" s="224"/>
      <c r="D14" s="224"/>
      <c r="E14" s="224"/>
      <c r="F14" s="224"/>
      <c r="G14" s="63">
        <f>' Račun prihoda i rashoda'!E144</f>
        <v>197288.72999999998</v>
      </c>
      <c r="H14" s="63">
        <f>' Račun prihoda i rashoda'!F144</f>
        <v>182800</v>
      </c>
      <c r="I14" s="63">
        <f>' Račun prihoda i rashoda'!G144</f>
        <v>22208.75</v>
      </c>
      <c r="J14" s="188"/>
      <c r="K14" s="188"/>
    </row>
    <row r="15" spans="2:11" x14ac:dyDescent="0.25">
      <c r="B15" s="215" t="s">
        <v>190</v>
      </c>
      <c r="C15" s="216"/>
      <c r="D15" s="216"/>
      <c r="E15" s="216"/>
      <c r="F15" s="216"/>
      <c r="G15" s="61">
        <f>G9-G12</f>
        <v>-305719.36999999918</v>
      </c>
      <c r="H15" s="61">
        <f>H9-H12</f>
        <v>393800</v>
      </c>
      <c r="I15" s="61">
        <f t="shared" ref="I15" si="2">I9-I12</f>
        <v>6264.0000000004657</v>
      </c>
      <c r="J15" s="189"/>
      <c r="K15" s="189"/>
    </row>
    <row r="16" spans="2:11" ht="18" x14ac:dyDescent="0.25">
      <c r="B16" s="146"/>
      <c r="C16" s="155"/>
      <c r="D16" s="155"/>
      <c r="E16" s="155"/>
      <c r="F16" s="155"/>
      <c r="G16" s="155"/>
      <c r="H16" s="155"/>
      <c r="I16" s="156"/>
      <c r="J16" s="190"/>
      <c r="K16" s="190"/>
    </row>
    <row r="17" spans="1:42" ht="18" customHeight="1" x14ac:dyDescent="0.25">
      <c r="B17" s="228" t="s">
        <v>191</v>
      </c>
      <c r="C17" s="228"/>
      <c r="D17" s="228"/>
      <c r="E17" s="228"/>
      <c r="F17" s="228"/>
      <c r="G17" s="155"/>
      <c r="H17" s="155"/>
      <c r="I17" s="156"/>
      <c r="J17" s="190"/>
      <c r="K17" s="190"/>
    </row>
    <row r="18" spans="1:42" ht="25.5" x14ac:dyDescent="0.25">
      <c r="B18" s="229" t="s">
        <v>10</v>
      </c>
      <c r="C18" s="230"/>
      <c r="D18" s="230"/>
      <c r="E18" s="230"/>
      <c r="F18" s="231"/>
      <c r="G18" s="151" t="s">
        <v>245</v>
      </c>
      <c r="H18" s="1" t="s">
        <v>243</v>
      </c>
      <c r="I18" s="151" t="s">
        <v>244</v>
      </c>
      <c r="J18" s="1" t="s">
        <v>184</v>
      </c>
      <c r="K18" s="1" t="s">
        <v>185</v>
      </c>
    </row>
    <row r="19" spans="1:42" s="154" customFormat="1" x14ac:dyDescent="0.25">
      <c r="B19" s="220">
        <v>1</v>
      </c>
      <c r="C19" s="220"/>
      <c r="D19" s="220"/>
      <c r="E19" s="220"/>
      <c r="F19" s="221"/>
      <c r="G19" s="152">
        <v>2</v>
      </c>
      <c r="H19" s="153">
        <v>3</v>
      </c>
      <c r="I19" s="153">
        <v>4</v>
      </c>
      <c r="J19" s="153" t="s">
        <v>202</v>
      </c>
      <c r="K19" s="153" t="s">
        <v>203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25">
      <c r="A20" s="154"/>
      <c r="B20" s="218" t="s">
        <v>192</v>
      </c>
      <c r="C20" s="232"/>
      <c r="D20" s="232"/>
      <c r="E20" s="232"/>
      <c r="F20" s="233"/>
      <c r="G20" s="63">
        <v>0</v>
      </c>
      <c r="H20" s="63">
        <v>0</v>
      </c>
      <c r="I20" s="63">
        <v>0</v>
      </c>
      <c r="J20" s="191"/>
      <c r="K20" s="191"/>
    </row>
    <row r="21" spans="1:42" x14ac:dyDescent="0.25">
      <c r="A21" s="154"/>
      <c r="B21" s="218" t="s">
        <v>193</v>
      </c>
      <c r="C21" s="219"/>
      <c r="D21" s="219"/>
      <c r="E21" s="219"/>
      <c r="F21" s="219"/>
      <c r="G21" s="63">
        <v>0</v>
      </c>
      <c r="H21" s="63">
        <v>0</v>
      </c>
      <c r="I21" s="63">
        <v>0</v>
      </c>
      <c r="J21" s="191"/>
      <c r="K21" s="191"/>
    </row>
    <row r="22" spans="1:42" s="157" customFormat="1" ht="15" customHeight="1" x14ac:dyDescent="0.25">
      <c r="A22" s="154"/>
      <c r="B22" s="212" t="s">
        <v>194</v>
      </c>
      <c r="C22" s="213"/>
      <c r="D22" s="213"/>
      <c r="E22" s="213"/>
      <c r="F22" s="214"/>
      <c r="G22" s="61">
        <f>G20-G21</f>
        <v>0</v>
      </c>
      <c r="H22" s="61">
        <f>H20-H21</f>
        <v>0</v>
      </c>
      <c r="I22" s="61">
        <f t="shared" ref="I22" si="3">I20-I21</f>
        <v>0</v>
      </c>
      <c r="J22" s="192"/>
      <c r="K22" s="19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157" customFormat="1" ht="15" customHeight="1" x14ac:dyDescent="0.25">
      <c r="A23" s="154"/>
      <c r="B23" s="212" t="s">
        <v>195</v>
      </c>
      <c r="C23" s="213"/>
      <c r="D23" s="213"/>
      <c r="E23" s="213"/>
      <c r="F23" s="214"/>
      <c r="G23" s="61">
        <v>-26229.759999999998</v>
      </c>
      <c r="H23" s="61">
        <v>-393800</v>
      </c>
      <c r="I23" s="61">
        <v>-331949.13</v>
      </c>
      <c r="J23" s="192"/>
      <c r="K23" s="192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25">
      <c r="A24" s="154"/>
      <c r="B24" s="215" t="s">
        <v>196</v>
      </c>
      <c r="C24" s="216"/>
      <c r="D24" s="216"/>
      <c r="E24" s="216"/>
      <c r="F24" s="216"/>
      <c r="G24" s="61">
        <f>G23+G15</f>
        <v>-331949.12999999919</v>
      </c>
      <c r="H24" s="61">
        <f t="shared" ref="H24:I24" si="4">H23+H15</f>
        <v>0</v>
      </c>
      <c r="I24" s="61">
        <f t="shared" si="4"/>
        <v>-325685.12999999954</v>
      </c>
      <c r="J24" s="192"/>
      <c r="K24" s="192"/>
    </row>
    <row r="25" spans="1:42" ht="15.75" x14ac:dyDescent="0.25">
      <c r="B25" s="158"/>
      <c r="C25" s="159"/>
      <c r="D25" s="159"/>
      <c r="E25" s="159"/>
      <c r="F25" s="159"/>
      <c r="G25" s="160"/>
      <c r="H25" s="160"/>
      <c r="I25" s="160"/>
      <c r="J25" s="193"/>
      <c r="K25" s="183"/>
    </row>
    <row r="26" spans="1:42" ht="15.75" x14ac:dyDescent="0.25">
      <c r="B26" s="217" t="s">
        <v>197</v>
      </c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42" ht="15.75" x14ac:dyDescent="0.25">
      <c r="B27" s="10"/>
      <c r="C27" s="11"/>
      <c r="D27" s="11"/>
      <c r="E27" s="11"/>
      <c r="F27" s="11"/>
      <c r="G27" s="12"/>
      <c r="H27" s="12"/>
      <c r="I27" s="12"/>
      <c r="J27" s="194"/>
    </row>
    <row r="28" spans="1:42" ht="15" customHeight="1" x14ac:dyDescent="0.25">
      <c r="B28" s="210" t="s">
        <v>198</v>
      </c>
      <c r="C28" s="210"/>
      <c r="D28" s="210"/>
      <c r="E28" s="210"/>
      <c r="F28" s="210"/>
      <c r="G28" s="210"/>
      <c r="H28" s="210"/>
      <c r="I28" s="210"/>
      <c r="J28" s="210"/>
      <c r="K28" s="210"/>
    </row>
    <row r="29" spans="1:42" x14ac:dyDescent="0.25">
      <c r="B29" s="210" t="s">
        <v>199</v>
      </c>
      <c r="C29" s="210"/>
      <c r="D29" s="210"/>
      <c r="E29" s="210"/>
      <c r="F29" s="210"/>
      <c r="G29" s="210"/>
      <c r="H29" s="210"/>
      <c r="I29" s="210"/>
      <c r="J29" s="210"/>
      <c r="K29" s="210"/>
    </row>
    <row r="30" spans="1:42" ht="15" customHeight="1" x14ac:dyDescent="0.25">
      <c r="B30" s="210" t="s">
        <v>200</v>
      </c>
      <c r="C30" s="210"/>
      <c r="D30" s="210"/>
      <c r="E30" s="210"/>
      <c r="F30" s="210"/>
      <c r="G30" s="210"/>
      <c r="H30" s="210"/>
      <c r="I30" s="210"/>
      <c r="J30" s="210"/>
      <c r="K30" s="210"/>
    </row>
    <row r="31" spans="1:42" ht="36.75" customHeight="1" x14ac:dyDescent="0.25">
      <c r="B31" s="210"/>
      <c r="C31" s="210"/>
      <c r="D31" s="210"/>
      <c r="E31" s="210"/>
      <c r="F31" s="210"/>
      <c r="G31" s="210"/>
      <c r="H31" s="210"/>
      <c r="I31" s="210"/>
      <c r="J31" s="210"/>
      <c r="K31" s="210"/>
    </row>
    <row r="32" spans="1:42" ht="15" customHeight="1" x14ac:dyDescent="0.25">
      <c r="B32" s="211" t="s">
        <v>201</v>
      </c>
      <c r="C32" s="211"/>
      <c r="D32" s="211"/>
      <c r="E32" s="211"/>
      <c r="F32" s="211"/>
      <c r="G32" s="211"/>
      <c r="H32" s="211"/>
      <c r="I32" s="211"/>
      <c r="J32" s="211"/>
      <c r="K32" s="211"/>
    </row>
    <row r="33" spans="2:11" x14ac:dyDescent="0.25">
      <c r="B33" s="211"/>
      <c r="C33" s="211"/>
      <c r="D33" s="211"/>
      <c r="E33" s="211"/>
      <c r="F33" s="211"/>
      <c r="G33" s="211"/>
      <c r="H33" s="211"/>
      <c r="I33" s="211"/>
      <c r="J33" s="211"/>
      <c r="K33" s="211"/>
    </row>
  </sheetData>
  <mergeCells count="26">
    <mergeCell ref="B7:F7"/>
    <mergeCell ref="B1:K1"/>
    <mergeCell ref="B2:K2"/>
    <mergeCell ref="B3:D3"/>
    <mergeCell ref="B4:K4"/>
    <mergeCell ref="B6:F6"/>
    <mergeCell ref="B21:F21"/>
    <mergeCell ref="B8:F8"/>
    <mergeCell ref="B9:F9"/>
    <mergeCell ref="B10:F10"/>
    <mergeCell ref="B11:F11"/>
    <mergeCell ref="B13:F13"/>
    <mergeCell ref="B14:F14"/>
    <mergeCell ref="B15:F15"/>
    <mergeCell ref="B17:F17"/>
    <mergeCell ref="B18:F18"/>
    <mergeCell ref="B19:F19"/>
    <mergeCell ref="B20:F20"/>
    <mergeCell ref="B30:K31"/>
    <mergeCell ref="B32:K33"/>
    <mergeCell ref="B22:F22"/>
    <mergeCell ref="B23:F23"/>
    <mergeCell ref="B24:F24"/>
    <mergeCell ref="B26:K26"/>
    <mergeCell ref="B28:K28"/>
    <mergeCell ref="B29:K29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0"/>
  <sheetViews>
    <sheetView zoomScale="130" zoomScaleNormal="130" workbookViewId="0">
      <selection activeCell="I82" sqref="I8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7109375" bestFit="1" customWidth="1"/>
    <col min="4" max="4" width="34.140625" customWidth="1"/>
    <col min="5" max="5" width="23.5703125" customWidth="1"/>
    <col min="6" max="7" width="23.28515625" customWidth="1"/>
    <col min="8" max="8" width="14.5703125" style="103" customWidth="1"/>
    <col min="9" max="9" width="14.140625" customWidth="1"/>
  </cols>
  <sheetData>
    <row r="1" spans="1:11" ht="42" customHeight="1" x14ac:dyDescent="0.25">
      <c r="A1" s="234" t="s">
        <v>242</v>
      </c>
      <c r="B1" s="234"/>
      <c r="C1" s="234"/>
      <c r="D1" s="234"/>
      <c r="E1" s="234"/>
      <c r="F1" s="234"/>
      <c r="G1" s="234"/>
      <c r="H1" s="234"/>
      <c r="I1" s="234"/>
      <c r="J1" s="202"/>
      <c r="K1" s="77"/>
    </row>
    <row r="2" spans="1:11" ht="18" customHeight="1" x14ac:dyDescent="0.25">
      <c r="A2" s="2"/>
      <c r="B2" s="2"/>
      <c r="C2" s="2"/>
      <c r="D2" s="2"/>
      <c r="E2" s="14"/>
      <c r="F2" s="2"/>
      <c r="G2" s="2"/>
      <c r="H2" s="14"/>
    </row>
    <row r="3" spans="1:11" ht="15.75" x14ac:dyDescent="0.25">
      <c r="A3" s="236" t="s">
        <v>13</v>
      </c>
      <c r="B3" s="236"/>
      <c r="C3" s="236"/>
      <c r="D3" s="236"/>
      <c r="E3" s="236"/>
      <c r="F3" s="236"/>
      <c r="G3" s="237"/>
      <c r="H3" s="237"/>
    </row>
    <row r="4" spans="1:11" ht="18" x14ac:dyDescent="0.25">
      <c r="A4" s="2"/>
      <c r="B4" s="2"/>
      <c r="C4" s="2"/>
      <c r="D4" s="2"/>
      <c r="E4" s="14"/>
      <c r="F4" s="2"/>
      <c r="G4" s="3"/>
      <c r="H4" s="100"/>
    </row>
    <row r="5" spans="1:11" ht="18" customHeight="1" x14ac:dyDescent="0.25">
      <c r="A5" s="236" t="s">
        <v>205</v>
      </c>
      <c r="B5" s="238"/>
      <c r="C5" s="238"/>
      <c r="D5" s="238"/>
      <c r="E5" s="238"/>
      <c r="F5" s="238"/>
      <c r="G5" s="238"/>
      <c r="H5" s="238"/>
    </row>
    <row r="6" spans="1:11" ht="18" x14ac:dyDescent="0.25">
      <c r="A6" s="2"/>
      <c r="B6" s="2"/>
      <c r="C6" s="2"/>
      <c r="D6" s="2"/>
      <c r="E6" s="14"/>
      <c r="F6" s="2"/>
      <c r="G6" s="3"/>
      <c r="H6" s="100"/>
    </row>
    <row r="7" spans="1:11" ht="15.75" x14ac:dyDescent="0.25">
      <c r="A7" s="236" t="s">
        <v>206</v>
      </c>
      <c r="B7" s="239"/>
      <c r="C7" s="239"/>
      <c r="D7" s="239"/>
      <c r="E7" s="239"/>
      <c r="F7" s="239"/>
      <c r="G7" s="239"/>
      <c r="H7" s="239"/>
    </row>
    <row r="8" spans="1:11" ht="18" x14ac:dyDescent="0.25">
      <c r="A8" s="2"/>
      <c r="B8" s="2"/>
      <c r="C8" s="2"/>
      <c r="D8" s="2"/>
      <c r="E8" s="14"/>
      <c r="F8" s="42"/>
      <c r="G8" s="42"/>
      <c r="H8" s="42"/>
      <c r="I8" s="31"/>
    </row>
    <row r="9" spans="1:11" ht="24.75" customHeight="1" x14ac:dyDescent="0.25">
      <c r="A9" s="243" t="s">
        <v>10</v>
      </c>
      <c r="B9" s="244"/>
      <c r="C9" s="244"/>
      <c r="D9" s="245"/>
      <c r="E9" s="162" t="s">
        <v>246</v>
      </c>
      <c r="F9" s="13" t="s">
        <v>243</v>
      </c>
      <c r="G9" s="162" t="s">
        <v>244</v>
      </c>
      <c r="H9" s="13" t="s">
        <v>184</v>
      </c>
      <c r="I9" s="13" t="s">
        <v>185</v>
      </c>
    </row>
    <row r="10" spans="1:11" x14ac:dyDescent="0.25">
      <c r="A10" s="246">
        <v>1</v>
      </c>
      <c r="B10" s="247"/>
      <c r="C10" s="247"/>
      <c r="D10" s="248"/>
      <c r="E10" s="161">
        <v>2</v>
      </c>
      <c r="F10" s="81">
        <v>3</v>
      </c>
      <c r="G10" s="81">
        <v>4</v>
      </c>
      <c r="H10" s="163" t="s">
        <v>202</v>
      </c>
      <c r="I10" s="163" t="s">
        <v>203</v>
      </c>
    </row>
    <row r="11" spans="1:11" x14ac:dyDescent="0.25">
      <c r="A11" s="167"/>
      <c r="B11" s="168"/>
      <c r="C11" s="168"/>
      <c r="D11" s="166" t="s">
        <v>212</v>
      </c>
      <c r="E11" s="169"/>
      <c r="F11" s="81"/>
      <c r="G11" s="81"/>
      <c r="H11" s="163"/>
      <c r="I11" s="163"/>
    </row>
    <row r="12" spans="1:11" ht="15.75" customHeight="1" x14ac:dyDescent="0.25">
      <c r="A12" s="32">
        <v>6</v>
      </c>
      <c r="B12" s="32"/>
      <c r="C12" s="32"/>
      <c r="D12" s="32" t="s">
        <v>3</v>
      </c>
      <c r="E12" s="49">
        <f>E13+E32+E36+E40+E49+E58</f>
        <v>4581653.18</v>
      </c>
      <c r="F12" s="49">
        <f>F13+F32+F36+F40+F49+F58</f>
        <v>5157003</v>
      </c>
      <c r="G12" s="49">
        <f>G13+G32+G36+G40+G49+G58</f>
        <v>2287470.79</v>
      </c>
      <c r="H12" s="102">
        <f>(G12/E12)*100</f>
        <v>49.926755695637361</v>
      </c>
      <c r="I12" s="102">
        <f>(G12/F12)*100</f>
        <v>44.356592191239756</v>
      </c>
    </row>
    <row r="13" spans="1:11" ht="25.5" x14ac:dyDescent="0.25">
      <c r="A13" s="19"/>
      <c r="B13" s="20">
        <v>63</v>
      </c>
      <c r="C13" s="20"/>
      <c r="D13" s="20" t="s">
        <v>15</v>
      </c>
      <c r="E13" s="39">
        <f>E17+E26+E14+E21</f>
        <v>3716385.6700000004</v>
      </c>
      <c r="F13" s="39">
        <v>4233195</v>
      </c>
      <c r="G13" s="39">
        <f>G15+G18+G22+G24+G27+G30</f>
        <v>1907289.23</v>
      </c>
      <c r="H13" s="102">
        <f t="shared" ref="H13:H61" si="0">(G13/E13)*100</f>
        <v>51.321079117173539</v>
      </c>
      <c r="I13" s="102">
        <f t="shared" ref="I13:I61" si="1">(G13/F13)*100</f>
        <v>45.055548586823903</v>
      </c>
    </row>
    <row r="14" spans="1:11" x14ac:dyDescent="0.25">
      <c r="A14" s="78"/>
      <c r="B14" s="135"/>
      <c r="C14" s="136">
        <v>53</v>
      </c>
      <c r="D14" s="86" t="s">
        <v>164</v>
      </c>
      <c r="E14" s="137">
        <f>E15</f>
        <v>0</v>
      </c>
      <c r="F14" s="137">
        <f>F15</f>
        <v>0</v>
      </c>
      <c r="G14" s="137">
        <f>G15</f>
        <v>0</v>
      </c>
      <c r="H14" s="102" t="e">
        <f t="shared" si="0"/>
        <v>#DIV/0!</v>
      </c>
      <c r="I14" s="102" t="e">
        <f t="shared" si="1"/>
        <v>#DIV/0!</v>
      </c>
    </row>
    <row r="15" spans="1:11" ht="22.5" x14ac:dyDescent="0.25">
      <c r="A15" s="78"/>
      <c r="B15" s="78">
        <v>634</v>
      </c>
      <c r="C15" s="136"/>
      <c r="D15" s="96" t="s">
        <v>166</v>
      </c>
      <c r="E15" s="40">
        <f>E16</f>
        <v>0</v>
      </c>
      <c r="F15" s="40"/>
      <c r="G15" s="40">
        <f>G16</f>
        <v>0</v>
      </c>
      <c r="H15" s="102" t="e">
        <f t="shared" si="0"/>
        <v>#DIV/0!</v>
      </c>
      <c r="I15" s="102" t="e">
        <f t="shared" si="1"/>
        <v>#DIV/0!</v>
      </c>
    </row>
    <row r="16" spans="1:11" ht="22.5" x14ac:dyDescent="0.25">
      <c r="A16" s="78"/>
      <c r="B16" s="135">
        <v>6341</v>
      </c>
      <c r="C16" s="135"/>
      <c r="D16" s="96" t="s">
        <v>167</v>
      </c>
      <c r="E16" s="40">
        <v>0</v>
      </c>
      <c r="F16" s="40"/>
      <c r="G16" s="40"/>
      <c r="H16" s="102" t="e">
        <f t="shared" si="0"/>
        <v>#DIV/0!</v>
      </c>
      <c r="I16" s="102" t="e">
        <f t="shared" si="1"/>
        <v>#DIV/0!</v>
      </c>
    </row>
    <row r="17" spans="1:9" s="88" customFormat="1" x14ac:dyDescent="0.25">
      <c r="A17" s="86"/>
      <c r="B17" s="86"/>
      <c r="C17" s="86" t="s">
        <v>263</v>
      </c>
      <c r="D17" s="86" t="s">
        <v>29</v>
      </c>
      <c r="E17" s="87">
        <f>E18</f>
        <v>3681955.93</v>
      </c>
      <c r="F17" s="87">
        <f>F18</f>
        <v>0</v>
      </c>
      <c r="G17" s="87">
        <f>G18</f>
        <v>1898937.45</v>
      </c>
      <c r="H17" s="102">
        <f t="shared" si="0"/>
        <v>51.574149340782569</v>
      </c>
      <c r="I17" s="102" t="e">
        <f t="shared" si="1"/>
        <v>#DIV/0!</v>
      </c>
    </row>
    <row r="18" spans="1:9" ht="22.5" x14ac:dyDescent="0.25">
      <c r="A18" s="6"/>
      <c r="B18" s="15">
        <v>636</v>
      </c>
      <c r="C18" s="7"/>
      <c r="D18" s="96" t="s">
        <v>91</v>
      </c>
      <c r="E18" s="92">
        <f>E19+E20</f>
        <v>3681955.93</v>
      </c>
      <c r="F18" s="92"/>
      <c r="G18" s="92">
        <f>G19+G20</f>
        <v>1898937.45</v>
      </c>
      <c r="H18" s="102">
        <f t="shared" si="0"/>
        <v>51.574149340782569</v>
      </c>
      <c r="I18" s="102" t="e">
        <f t="shared" si="1"/>
        <v>#DIV/0!</v>
      </c>
    </row>
    <row r="19" spans="1:9" ht="22.5" x14ac:dyDescent="0.25">
      <c r="A19" s="6"/>
      <c r="B19" s="6">
        <v>6361</v>
      </c>
      <c r="C19" s="7"/>
      <c r="D19" s="96" t="s">
        <v>92</v>
      </c>
      <c r="E19" s="36">
        <v>3648283.91</v>
      </c>
      <c r="F19" s="36"/>
      <c r="G19" s="36">
        <v>1898937.45</v>
      </c>
      <c r="H19" s="102">
        <f t="shared" si="0"/>
        <v>52.050155548338338</v>
      </c>
      <c r="I19" s="102" t="e">
        <f t="shared" si="1"/>
        <v>#DIV/0!</v>
      </c>
    </row>
    <row r="20" spans="1:9" ht="22.5" x14ac:dyDescent="0.25">
      <c r="A20" s="6"/>
      <c r="B20" s="6">
        <v>6362</v>
      </c>
      <c r="C20" s="7"/>
      <c r="D20" s="96" t="s">
        <v>93</v>
      </c>
      <c r="E20" s="36">
        <v>33672.019999999997</v>
      </c>
      <c r="F20" s="36"/>
      <c r="G20" s="36"/>
      <c r="H20" s="102">
        <f t="shared" si="0"/>
        <v>0</v>
      </c>
      <c r="I20" s="102" t="e">
        <f t="shared" si="1"/>
        <v>#DIV/0!</v>
      </c>
    </row>
    <row r="21" spans="1:9" x14ac:dyDescent="0.25">
      <c r="A21" s="6"/>
      <c r="B21" s="6"/>
      <c r="C21" s="86">
        <v>51</v>
      </c>
      <c r="D21" s="86" t="s">
        <v>29</v>
      </c>
      <c r="E21" s="87">
        <f>E22+E24</f>
        <v>3598.6</v>
      </c>
      <c r="F21" s="87">
        <f>F22+F24</f>
        <v>0</v>
      </c>
      <c r="G21" s="87">
        <f>G22+G24</f>
        <v>0</v>
      </c>
      <c r="H21" s="102"/>
      <c r="I21" s="102"/>
    </row>
    <row r="22" spans="1:9" ht="22.5" x14ac:dyDescent="0.25">
      <c r="A22" s="6"/>
      <c r="B22" s="15">
        <v>636</v>
      </c>
      <c r="C22" s="7"/>
      <c r="D22" s="96" t="s">
        <v>91</v>
      </c>
      <c r="E22" s="92">
        <f>E23</f>
        <v>483.04</v>
      </c>
      <c r="F22" s="92"/>
      <c r="G22" s="92">
        <f>G23</f>
        <v>0</v>
      </c>
      <c r="H22" s="102">
        <f t="shared" ref="H22:H23" si="2">(G22/E22)*100</f>
        <v>0</v>
      </c>
      <c r="I22" s="102" t="e">
        <f t="shared" ref="I22:I23" si="3">(G22/F22)*100</f>
        <v>#DIV/0!</v>
      </c>
    </row>
    <row r="23" spans="1:9" ht="22.5" x14ac:dyDescent="0.25">
      <c r="A23" s="6"/>
      <c r="B23" s="6">
        <v>6361</v>
      </c>
      <c r="C23" s="7"/>
      <c r="D23" s="96" t="s">
        <v>92</v>
      </c>
      <c r="E23" s="36">
        <v>483.04</v>
      </c>
      <c r="F23" s="36"/>
      <c r="G23" s="36"/>
      <c r="H23" s="102">
        <f t="shared" si="2"/>
        <v>0</v>
      </c>
      <c r="I23" s="102" t="e">
        <f t="shared" si="3"/>
        <v>#DIV/0!</v>
      </c>
    </row>
    <row r="24" spans="1:9" ht="22.5" x14ac:dyDescent="0.25">
      <c r="A24" s="6"/>
      <c r="B24" s="15">
        <v>639</v>
      </c>
      <c r="C24" s="7"/>
      <c r="D24" s="96" t="s">
        <v>94</v>
      </c>
      <c r="E24" s="92">
        <f>E25</f>
        <v>3115.56</v>
      </c>
      <c r="F24" s="92"/>
      <c r="G24" s="92">
        <f>G25</f>
        <v>0</v>
      </c>
      <c r="H24" s="102">
        <f t="shared" si="0"/>
        <v>0</v>
      </c>
      <c r="I24" s="102" t="e">
        <f t="shared" si="1"/>
        <v>#DIV/0!</v>
      </c>
    </row>
    <row r="25" spans="1:9" ht="22.5" x14ac:dyDescent="0.25">
      <c r="A25" s="6"/>
      <c r="B25" s="6">
        <v>6391</v>
      </c>
      <c r="C25" s="7"/>
      <c r="D25" s="96" t="s">
        <v>95</v>
      </c>
      <c r="E25" s="36">
        <v>3115.56</v>
      </c>
      <c r="F25" s="36"/>
      <c r="G25" s="36"/>
      <c r="H25" s="102">
        <f t="shared" si="0"/>
        <v>0</v>
      </c>
      <c r="I25" s="102" t="e">
        <f t="shared" si="1"/>
        <v>#DIV/0!</v>
      </c>
    </row>
    <row r="26" spans="1:9" s="88" customFormat="1" x14ac:dyDescent="0.25">
      <c r="A26" s="86"/>
      <c r="B26" s="86"/>
      <c r="C26" s="86" t="s">
        <v>262</v>
      </c>
      <c r="D26" s="86" t="s">
        <v>33</v>
      </c>
      <c r="E26" s="87">
        <f>E30+E27</f>
        <v>30831.14</v>
      </c>
      <c r="F26" s="87">
        <f>F30+F27</f>
        <v>0</v>
      </c>
      <c r="G26" s="87">
        <f>G30+G27</f>
        <v>8351.7800000000007</v>
      </c>
      <c r="H26" s="102">
        <f t="shared" si="0"/>
        <v>27.088781018152432</v>
      </c>
      <c r="I26" s="102" t="e">
        <f t="shared" si="1"/>
        <v>#DIV/0!</v>
      </c>
    </row>
    <row r="27" spans="1:9" s="88" customFormat="1" ht="22.5" x14ac:dyDescent="0.25">
      <c r="A27" s="86"/>
      <c r="B27" s="15">
        <v>632</v>
      </c>
      <c r="C27" s="86"/>
      <c r="D27" s="96" t="s">
        <v>216</v>
      </c>
      <c r="E27" s="109">
        <f>E28+E29</f>
        <v>2843.05</v>
      </c>
      <c r="F27" s="109"/>
      <c r="G27" s="109">
        <f t="shared" ref="G27" si="4">G28+G29</f>
        <v>0</v>
      </c>
      <c r="H27" s="102">
        <f t="shared" si="0"/>
        <v>0</v>
      </c>
      <c r="I27" s="102" t="e">
        <f t="shared" si="1"/>
        <v>#DIV/0!</v>
      </c>
    </row>
    <row r="28" spans="1:9" s="88" customFormat="1" ht="22.5" x14ac:dyDescent="0.25">
      <c r="A28" s="86"/>
      <c r="B28" s="6">
        <v>6321</v>
      </c>
      <c r="C28" s="86"/>
      <c r="D28" s="96" t="s">
        <v>217</v>
      </c>
      <c r="E28" s="108">
        <v>2843.05</v>
      </c>
      <c r="F28" s="108"/>
      <c r="G28" s="108"/>
      <c r="H28" s="102">
        <f t="shared" si="0"/>
        <v>0</v>
      </c>
      <c r="I28" s="102" t="e">
        <f t="shared" si="1"/>
        <v>#DIV/0!</v>
      </c>
    </row>
    <row r="29" spans="1:9" s="88" customFormat="1" ht="22.5" x14ac:dyDescent="0.25">
      <c r="A29" s="86"/>
      <c r="B29" s="6">
        <v>6322</v>
      </c>
      <c r="C29" s="86"/>
      <c r="D29" s="96" t="s">
        <v>218</v>
      </c>
      <c r="E29" s="108">
        <v>0</v>
      </c>
      <c r="F29" s="108"/>
      <c r="G29" s="108"/>
      <c r="H29" s="102" t="e">
        <f t="shared" si="0"/>
        <v>#DIV/0!</v>
      </c>
      <c r="I29" s="102" t="e">
        <f t="shared" si="1"/>
        <v>#DIV/0!</v>
      </c>
    </row>
    <row r="30" spans="1:9" s="83" customFormat="1" ht="22.5" x14ac:dyDescent="0.25">
      <c r="A30" s="6"/>
      <c r="B30" s="15">
        <v>639</v>
      </c>
      <c r="C30" s="6"/>
      <c r="D30" s="96" t="s">
        <v>94</v>
      </c>
      <c r="E30" s="92">
        <f>E31</f>
        <v>27988.09</v>
      </c>
      <c r="F30" s="92"/>
      <c r="G30" s="92">
        <f>G31</f>
        <v>8351.7800000000007</v>
      </c>
      <c r="H30" s="102">
        <f t="shared" si="0"/>
        <v>29.840478574993867</v>
      </c>
      <c r="I30" s="102" t="e">
        <f t="shared" si="1"/>
        <v>#DIV/0!</v>
      </c>
    </row>
    <row r="31" spans="1:9" s="83" customFormat="1" ht="33.75" x14ac:dyDescent="0.25">
      <c r="A31" s="6"/>
      <c r="B31" s="6">
        <v>6393</v>
      </c>
      <c r="C31" s="6"/>
      <c r="D31" s="96" t="s">
        <v>96</v>
      </c>
      <c r="E31" s="36">
        <v>27988.09</v>
      </c>
      <c r="F31" s="36"/>
      <c r="G31" s="36">
        <v>8351.7800000000007</v>
      </c>
      <c r="H31" s="102">
        <f t="shared" si="0"/>
        <v>29.840478574993867</v>
      </c>
      <c r="I31" s="102" t="e">
        <f t="shared" si="1"/>
        <v>#DIV/0!</v>
      </c>
    </row>
    <row r="32" spans="1:9" x14ac:dyDescent="0.25">
      <c r="A32" s="21"/>
      <c r="B32" s="21">
        <v>64</v>
      </c>
      <c r="C32" s="22"/>
      <c r="D32" s="21" t="s">
        <v>18</v>
      </c>
      <c r="E32" s="39">
        <f t="shared" ref="E32:G32" si="5">E33</f>
        <v>0</v>
      </c>
      <c r="F32" s="39">
        <f>F33</f>
        <v>0</v>
      </c>
      <c r="G32" s="39">
        <f t="shared" si="5"/>
        <v>0</v>
      </c>
      <c r="H32" s="102" t="e">
        <f t="shared" si="0"/>
        <v>#DIV/0!</v>
      </c>
      <c r="I32" s="102" t="e">
        <f t="shared" si="1"/>
        <v>#DIV/0!</v>
      </c>
    </row>
    <row r="33" spans="1:9" s="88" customFormat="1" x14ac:dyDescent="0.25">
      <c r="A33" s="86"/>
      <c r="B33" s="86"/>
      <c r="C33" s="86">
        <v>31</v>
      </c>
      <c r="D33" s="86" t="s">
        <v>30</v>
      </c>
      <c r="E33" s="87">
        <f>E34</f>
        <v>0</v>
      </c>
      <c r="F33" s="87">
        <f>F34</f>
        <v>0</v>
      </c>
      <c r="G33" s="87">
        <f>G34</f>
        <v>0</v>
      </c>
      <c r="H33" s="102" t="e">
        <f t="shared" si="0"/>
        <v>#DIV/0!</v>
      </c>
      <c r="I33" s="102" t="e">
        <f t="shared" si="1"/>
        <v>#DIV/0!</v>
      </c>
    </row>
    <row r="34" spans="1:9" x14ac:dyDescent="0.25">
      <c r="A34" s="6"/>
      <c r="B34" s="15">
        <v>641</v>
      </c>
      <c r="C34" s="7"/>
      <c r="D34" s="97" t="s">
        <v>97</v>
      </c>
      <c r="E34" s="92">
        <f>E35</f>
        <v>0</v>
      </c>
      <c r="F34" s="36"/>
      <c r="G34" s="92">
        <f>G35</f>
        <v>0</v>
      </c>
      <c r="H34" s="102" t="e">
        <f t="shared" si="0"/>
        <v>#DIV/0!</v>
      </c>
      <c r="I34" s="102" t="e">
        <f t="shared" si="1"/>
        <v>#DIV/0!</v>
      </c>
    </row>
    <row r="35" spans="1:9" ht="22.5" x14ac:dyDescent="0.25">
      <c r="A35" s="6"/>
      <c r="B35" s="6">
        <v>6413</v>
      </c>
      <c r="C35" s="7"/>
      <c r="D35" s="96" t="s">
        <v>98</v>
      </c>
      <c r="E35" s="36">
        <v>0</v>
      </c>
      <c r="F35" s="36"/>
      <c r="G35" s="36"/>
      <c r="H35" s="102" t="e">
        <f t="shared" si="0"/>
        <v>#DIV/0!</v>
      </c>
      <c r="I35" s="102" t="e">
        <f t="shared" si="1"/>
        <v>#DIV/0!</v>
      </c>
    </row>
    <row r="36" spans="1:9" ht="58.5" customHeight="1" x14ac:dyDescent="0.25">
      <c r="A36" s="21"/>
      <c r="B36" s="21">
        <v>65</v>
      </c>
      <c r="C36" s="22"/>
      <c r="D36" s="23" t="s">
        <v>19</v>
      </c>
      <c r="E36" s="39">
        <f t="shared" ref="E36:G36" si="6">E37</f>
        <v>89808.69</v>
      </c>
      <c r="F36" s="39">
        <v>91450</v>
      </c>
      <c r="G36" s="39">
        <f t="shared" si="6"/>
        <v>50651.15</v>
      </c>
      <c r="H36" s="102">
        <f t="shared" si="0"/>
        <v>56.398940904271065</v>
      </c>
      <c r="I36" s="102">
        <f t="shared" si="1"/>
        <v>55.3867140513942</v>
      </c>
    </row>
    <row r="37" spans="1:9" s="88" customFormat="1" x14ac:dyDescent="0.25">
      <c r="A37" s="86"/>
      <c r="B37" s="86"/>
      <c r="C37" s="86" t="s">
        <v>261</v>
      </c>
      <c r="D37" s="86" t="s">
        <v>28</v>
      </c>
      <c r="E37" s="87">
        <f>E38</f>
        <v>89808.69</v>
      </c>
      <c r="F37" s="87">
        <f>F38</f>
        <v>0</v>
      </c>
      <c r="G37" s="87">
        <f>G38</f>
        <v>50651.15</v>
      </c>
      <c r="H37" s="102">
        <f t="shared" si="0"/>
        <v>56.398940904271065</v>
      </c>
      <c r="I37" s="102" t="e">
        <f t="shared" si="1"/>
        <v>#DIV/0!</v>
      </c>
    </row>
    <row r="38" spans="1:9" x14ac:dyDescent="0.25">
      <c r="A38" s="6"/>
      <c r="B38" s="15">
        <v>652</v>
      </c>
      <c r="C38" s="7"/>
      <c r="D38" s="97" t="s">
        <v>99</v>
      </c>
      <c r="E38" s="92">
        <f>E39</f>
        <v>89808.69</v>
      </c>
      <c r="F38" s="92"/>
      <c r="G38" s="92">
        <f>G39</f>
        <v>50651.15</v>
      </c>
      <c r="H38" s="102">
        <f t="shared" si="0"/>
        <v>56.398940904271065</v>
      </c>
      <c r="I38" s="102" t="e">
        <f t="shared" si="1"/>
        <v>#DIV/0!</v>
      </c>
    </row>
    <row r="39" spans="1:9" x14ac:dyDescent="0.25">
      <c r="A39" s="6"/>
      <c r="B39" s="6">
        <v>6526</v>
      </c>
      <c r="C39" s="7"/>
      <c r="D39" s="97" t="s">
        <v>100</v>
      </c>
      <c r="E39" s="36">
        <v>89808.69</v>
      </c>
      <c r="F39" s="36"/>
      <c r="G39" s="36">
        <v>50651.15</v>
      </c>
      <c r="H39" s="102">
        <f t="shared" si="0"/>
        <v>56.398940904271065</v>
      </c>
      <c r="I39" s="102" t="e">
        <f t="shared" si="1"/>
        <v>#DIV/0!</v>
      </c>
    </row>
    <row r="40" spans="1:9" ht="25.5" x14ac:dyDescent="0.25">
      <c r="A40" s="21"/>
      <c r="B40" s="21">
        <v>66</v>
      </c>
      <c r="C40" s="22"/>
      <c r="D40" s="23" t="s">
        <v>24</v>
      </c>
      <c r="E40" s="39">
        <f>E42+E46</f>
        <v>9202.76</v>
      </c>
      <c r="F40" s="39">
        <v>6650</v>
      </c>
      <c r="G40" s="39">
        <f>G42+G46</f>
        <v>2566.3000000000002</v>
      </c>
      <c r="H40" s="102">
        <f t="shared" si="0"/>
        <v>27.886199357584029</v>
      </c>
      <c r="I40" s="102">
        <f t="shared" si="1"/>
        <v>38.590977443609027</v>
      </c>
    </row>
    <row r="41" spans="1:9" s="88" customFormat="1" x14ac:dyDescent="0.25">
      <c r="A41" s="86"/>
      <c r="B41" s="86"/>
      <c r="C41" s="86">
        <v>31</v>
      </c>
      <c r="D41" s="86" t="s">
        <v>30</v>
      </c>
      <c r="E41" s="87">
        <f>E42</f>
        <v>6371.66</v>
      </c>
      <c r="F41" s="87">
        <f>F42</f>
        <v>0</v>
      </c>
      <c r="G41" s="87">
        <f>G42</f>
        <v>2516.3000000000002</v>
      </c>
      <c r="H41" s="102">
        <f t="shared" si="0"/>
        <v>39.492063292768293</v>
      </c>
      <c r="I41" s="102" t="e">
        <f t="shared" si="1"/>
        <v>#DIV/0!</v>
      </c>
    </row>
    <row r="42" spans="1:9" ht="22.5" x14ac:dyDescent="0.25">
      <c r="A42" s="6"/>
      <c r="B42" s="15">
        <v>661</v>
      </c>
      <c r="C42" s="7"/>
      <c r="D42" s="96" t="s">
        <v>101</v>
      </c>
      <c r="E42" s="92">
        <f>E43+E44</f>
        <v>6371.66</v>
      </c>
      <c r="F42" s="92"/>
      <c r="G42" s="92">
        <f>G43+G44</f>
        <v>2516.3000000000002</v>
      </c>
      <c r="H42" s="102">
        <f t="shared" si="0"/>
        <v>39.492063292768293</v>
      </c>
      <c r="I42" s="102" t="e">
        <f t="shared" si="1"/>
        <v>#DIV/0!</v>
      </c>
    </row>
    <row r="43" spans="1:9" x14ac:dyDescent="0.25">
      <c r="A43" s="6"/>
      <c r="B43" s="6">
        <v>6614</v>
      </c>
      <c r="C43" s="7"/>
      <c r="D43" s="97" t="s">
        <v>102</v>
      </c>
      <c r="E43" s="36">
        <v>1027</v>
      </c>
      <c r="F43" s="36"/>
      <c r="G43" s="36"/>
      <c r="H43" s="102">
        <f t="shared" si="0"/>
        <v>0</v>
      </c>
      <c r="I43" s="102" t="e">
        <f t="shared" si="1"/>
        <v>#DIV/0!</v>
      </c>
    </row>
    <row r="44" spans="1:9" x14ac:dyDescent="0.25">
      <c r="A44" s="6"/>
      <c r="B44" s="6">
        <v>6615</v>
      </c>
      <c r="C44" s="7"/>
      <c r="D44" s="97" t="s">
        <v>103</v>
      </c>
      <c r="E44" s="36">
        <v>5344.66</v>
      </c>
      <c r="F44" s="36"/>
      <c r="G44" s="36">
        <v>2516.3000000000002</v>
      </c>
      <c r="H44" s="102">
        <f t="shared" si="0"/>
        <v>47.080637496117625</v>
      </c>
      <c r="I44" s="102" t="e">
        <f t="shared" si="1"/>
        <v>#DIV/0!</v>
      </c>
    </row>
    <row r="45" spans="1:9" s="88" customFormat="1" x14ac:dyDescent="0.25">
      <c r="A45" s="86"/>
      <c r="B45" s="86"/>
      <c r="C45" s="86">
        <v>6103</v>
      </c>
      <c r="D45" s="86" t="s">
        <v>31</v>
      </c>
      <c r="E45" s="87">
        <f>E46</f>
        <v>2831.1</v>
      </c>
      <c r="F45" s="87">
        <f>F46</f>
        <v>0</v>
      </c>
      <c r="G45" s="87">
        <f>G46</f>
        <v>50</v>
      </c>
      <c r="H45" s="102">
        <f t="shared" si="0"/>
        <v>1.7660979831161032</v>
      </c>
      <c r="I45" s="102" t="e">
        <f t="shared" si="1"/>
        <v>#DIV/0!</v>
      </c>
    </row>
    <row r="46" spans="1:9" ht="33.75" x14ac:dyDescent="0.25">
      <c r="A46" s="6"/>
      <c r="B46" s="15">
        <v>663</v>
      </c>
      <c r="C46" s="7"/>
      <c r="D46" s="96" t="s">
        <v>104</v>
      </c>
      <c r="E46" s="92">
        <f>E47+E48</f>
        <v>2831.1</v>
      </c>
      <c r="F46" s="92"/>
      <c r="G46" s="92">
        <f>G47+G48</f>
        <v>50</v>
      </c>
      <c r="H46" s="102">
        <f t="shared" si="0"/>
        <v>1.7660979831161032</v>
      </c>
      <c r="I46" s="102" t="e">
        <f t="shared" si="1"/>
        <v>#DIV/0!</v>
      </c>
    </row>
    <row r="47" spans="1:9" x14ac:dyDescent="0.25">
      <c r="A47" s="6"/>
      <c r="B47" s="6">
        <v>6631</v>
      </c>
      <c r="C47" s="7"/>
      <c r="D47" s="97" t="s">
        <v>105</v>
      </c>
      <c r="E47" s="36">
        <v>337.6</v>
      </c>
      <c r="F47" s="36"/>
      <c r="G47" s="36">
        <v>50</v>
      </c>
      <c r="H47" s="102">
        <f t="shared" si="0"/>
        <v>14.810426540284361</v>
      </c>
      <c r="I47" s="102" t="e">
        <f t="shared" si="1"/>
        <v>#DIV/0!</v>
      </c>
    </row>
    <row r="48" spans="1:9" x14ac:dyDescent="0.25">
      <c r="A48" s="6"/>
      <c r="B48" s="6">
        <v>6632</v>
      </c>
      <c r="C48" s="7"/>
      <c r="D48" s="97" t="s">
        <v>106</v>
      </c>
      <c r="E48" s="36">
        <v>2493.5</v>
      </c>
      <c r="F48" s="36"/>
      <c r="G48" s="36"/>
      <c r="H48" s="102">
        <f t="shared" si="0"/>
        <v>0</v>
      </c>
      <c r="I48" s="102" t="e">
        <f t="shared" si="1"/>
        <v>#DIV/0!</v>
      </c>
    </row>
    <row r="49" spans="1:9" ht="25.5" x14ac:dyDescent="0.25">
      <c r="A49" s="21"/>
      <c r="B49" s="21">
        <v>67</v>
      </c>
      <c r="C49" s="22"/>
      <c r="D49" s="20" t="s">
        <v>16</v>
      </c>
      <c r="E49" s="39">
        <f>E50+E54</f>
        <v>766256.05999999994</v>
      </c>
      <c r="F49" s="39">
        <v>825618</v>
      </c>
      <c r="G49" s="39">
        <f>G50+G54</f>
        <v>326964.11</v>
      </c>
      <c r="H49" s="102">
        <f t="shared" si="0"/>
        <v>42.670345732730652</v>
      </c>
      <c r="I49" s="102">
        <f t="shared" si="1"/>
        <v>39.6023475747864</v>
      </c>
    </row>
    <row r="50" spans="1:9" s="88" customFormat="1" x14ac:dyDescent="0.25">
      <c r="A50" s="86"/>
      <c r="B50" s="86"/>
      <c r="C50" s="86">
        <v>11</v>
      </c>
      <c r="D50" s="86" t="s">
        <v>4</v>
      </c>
      <c r="E50" s="87">
        <f t="shared" ref="E50:F50" si="7">E51</f>
        <v>709384.85</v>
      </c>
      <c r="F50" s="87">
        <f t="shared" si="7"/>
        <v>0</v>
      </c>
      <c r="G50" s="87">
        <f>G51</f>
        <v>326964.11</v>
      </c>
      <c r="H50" s="102">
        <f t="shared" si="0"/>
        <v>46.09121691843292</v>
      </c>
      <c r="I50" s="102" t="e">
        <f t="shared" si="1"/>
        <v>#DIV/0!</v>
      </c>
    </row>
    <row r="51" spans="1:9" ht="33.75" x14ac:dyDescent="0.25">
      <c r="A51" s="6"/>
      <c r="B51" s="6">
        <v>671</v>
      </c>
      <c r="C51" s="7"/>
      <c r="D51" s="96" t="s">
        <v>107</v>
      </c>
      <c r="E51" s="36">
        <f>E52+E53</f>
        <v>709384.85</v>
      </c>
      <c r="F51" s="36"/>
      <c r="G51" s="36">
        <f>G52+G53</f>
        <v>326964.11</v>
      </c>
      <c r="H51" s="102">
        <f t="shared" si="0"/>
        <v>46.09121691843292</v>
      </c>
      <c r="I51" s="102" t="e">
        <f t="shared" si="1"/>
        <v>#DIV/0!</v>
      </c>
    </row>
    <row r="52" spans="1:9" ht="22.5" x14ac:dyDescent="0.25">
      <c r="A52" s="6"/>
      <c r="B52" s="6">
        <v>6711</v>
      </c>
      <c r="C52" s="7"/>
      <c r="D52" s="96" t="s">
        <v>108</v>
      </c>
      <c r="E52" s="36">
        <v>625084.85</v>
      </c>
      <c r="F52" s="36"/>
      <c r="G52" s="36">
        <v>316670.7</v>
      </c>
      <c r="H52" s="102">
        <f t="shared" si="0"/>
        <v>50.660434339434076</v>
      </c>
      <c r="I52" s="102" t="e">
        <f t="shared" si="1"/>
        <v>#DIV/0!</v>
      </c>
    </row>
    <row r="53" spans="1:9" ht="33.75" x14ac:dyDescent="0.25">
      <c r="A53" s="6"/>
      <c r="B53" s="6">
        <v>6712</v>
      </c>
      <c r="C53" s="7"/>
      <c r="D53" s="96" t="s">
        <v>168</v>
      </c>
      <c r="E53" s="36">
        <v>84300</v>
      </c>
      <c r="F53" s="36"/>
      <c r="G53" s="36">
        <v>10293.41</v>
      </c>
      <c r="H53" s="102">
        <f t="shared" si="0"/>
        <v>12.210450771055752</v>
      </c>
      <c r="I53" s="102" t="e">
        <f t="shared" si="1"/>
        <v>#DIV/0!</v>
      </c>
    </row>
    <row r="54" spans="1:9" x14ac:dyDescent="0.25">
      <c r="A54" s="6"/>
      <c r="B54" s="6"/>
      <c r="C54" s="86">
        <v>51</v>
      </c>
      <c r="D54" s="86" t="s">
        <v>29</v>
      </c>
      <c r="E54" s="36">
        <f>E55</f>
        <v>56871.21</v>
      </c>
      <c r="F54" s="36"/>
      <c r="G54" s="87">
        <f>G55</f>
        <v>0</v>
      </c>
      <c r="H54" s="102">
        <f t="shared" si="0"/>
        <v>0</v>
      </c>
      <c r="I54" s="102" t="e">
        <f t="shared" si="1"/>
        <v>#DIV/0!</v>
      </c>
    </row>
    <row r="55" spans="1:9" ht="33.75" x14ac:dyDescent="0.25">
      <c r="A55" s="6"/>
      <c r="B55" s="6">
        <v>671</v>
      </c>
      <c r="C55" s="7"/>
      <c r="D55" s="96" t="s">
        <v>107</v>
      </c>
      <c r="E55" s="36">
        <f>E56+E57</f>
        <v>56871.21</v>
      </c>
      <c r="F55" s="36"/>
      <c r="G55" s="36">
        <f>G56+G57</f>
        <v>0</v>
      </c>
      <c r="H55" s="102">
        <f t="shared" si="0"/>
        <v>0</v>
      </c>
      <c r="I55" s="102" t="e">
        <f t="shared" si="1"/>
        <v>#DIV/0!</v>
      </c>
    </row>
    <row r="56" spans="1:9" ht="22.5" x14ac:dyDescent="0.25">
      <c r="A56" s="6"/>
      <c r="B56" s="6">
        <v>6711</v>
      </c>
      <c r="C56" s="7"/>
      <c r="D56" s="96" t="s">
        <v>108</v>
      </c>
      <c r="E56" s="36"/>
      <c r="F56" s="36"/>
      <c r="G56" s="36"/>
      <c r="H56" s="102" t="e">
        <f t="shared" si="0"/>
        <v>#DIV/0!</v>
      </c>
      <c r="I56" s="102" t="e">
        <f t="shared" si="1"/>
        <v>#DIV/0!</v>
      </c>
    </row>
    <row r="57" spans="1:9" ht="33.75" x14ac:dyDescent="0.25">
      <c r="A57" s="6"/>
      <c r="B57" s="6">
        <v>6712</v>
      </c>
      <c r="C57" s="7"/>
      <c r="D57" s="96" t="s">
        <v>168</v>
      </c>
      <c r="E57" s="36">
        <v>56871.21</v>
      </c>
      <c r="F57" s="36"/>
      <c r="G57" s="36"/>
      <c r="H57" s="102">
        <f t="shared" si="0"/>
        <v>0</v>
      </c>
      <c r="I57" s="102" t="e">
        <f t="shared" si="1"/>
        <v>#DIV/0!</v>
      </c>
    </row>
    <row r="58" spans="1:9" x14ac:dyDescent="0.25">
      <c r="A58" s="21"/>
      <c r="B58" s="21">
        <v>68</v>
      </c>
      <c r="C58" s="22"/>
      <c r="D58" s="23" t="s">
        <v>20</v>
      </c>
      <c r="E58" s="39">
        <f t="shared" ref="E58" si="8">E61</f>
        <v>0</v>
      </c>
      <c r="F58" s="39">
        <v>90</v>
      </c>
      <c r="G58" s="39">
        <f>G61</f>
        <v>0</v>
      </c>
      <c r="H58" s="102" t="e">
        <f t="shared" si="0"/>
        <v>#DIV/0!</v>
      </c>
      <c r="I58" s="102">
        <f t="shared" si="1"/>
        <v>0</v>
      </c>
    </row>
    <row r="59" spans="1:9" s="172" customFormat="1" x14ac:dyDescent="0.25">
      <c r="A59" s="25"/>
      <c r="B59" s="25"/>
      <c r="C59" s="86">
        <v>31</v>
      </c>
      <c r="D59" s="86" t="s">
        <v>30</v>
      </c>
      <c r="E59" s="90">
        <f>E60</f>
        <v>0</v>
      </c>
      <c r="F59" s="90">
        <f>F60</f>
        <v>0</v>
      </c>
      <c r="G59" s="93">
        <f>G60</f>
        <v>0</v>
      </c>
      <c r="H59" s="102" t="e">
        <f t="shared" si="0"/>
        <v>#DIV/0!</v>
      </c>
      <c r="I59" s="102" t="e">
        <f t="shared" si="1"/>
        <v>#DIV/0!</v>
      </c>
    </row>
    <row r="60" spans="1:9" s="172" customFormat="1" x14ac:dyDescent="0.25">
      <c r="A60" s="25"/>
      <c r="B60" s="25">
        <v>683</v>
      </c>
      <c r="C60" s="86"/>
      <c r="D60" s="97" t="s">
        <v>210</v>
      </c>
      <c r="E60" s="108">
        <f>E61</f>
        <v>0</v>
      </c>
      <c r="F60" s="40"/>
      <c r="G60" s="40">
        <f>G61</f>
        <v>0</v>
      </c>
      <c r="H60" s="102" t="e">
        <f t="shared" si="0"/>
        <v>#DIV/0!</v>
      </c>
      <c r="I60" s="102" t="e">
        <f t="shared" si="1"/>
        <v>#DIV/0!</v>
      </c>
    </row>
    <row r="61" spans="1:9" s="91" customFormat="1" x14ac:dyDescent="0.25">
      <c r="A61" s="139"/>
      <c r="B61" s="139">
        <v>6831</v>
      </c>
      <c r="C61" s="138"/>
      <c r="D61" s="97" t="s">
        <v>210</v>
      </c>
      <c r="E61" s="108">
        <v>0</v>
      </c>
      <c r="F61" s="108"/>
      <c r="G61" s="108"/>
      <c r="H61" s="102" t="e">
        <f t="shared" si="0"/>
        <v>#DIV/0!</v>
      </c>
      <c r="I61" s="102" t="e">
        <f t="shared" si="1"/>
        <v>#DIV/0!</v>
      </c>
    </row>
    <row r="62" spans="1:9" s="91" customFormat="1" x14ac:dyDescent="0.25">
      <c r="A62" s="131"/>
      <c r="B62" s="131"/>
      <c r="C62" s="132"/>
      <c r="D62" s="132"/>
      <c r="E62" s="132"/>
      <c r="F62" s="133"/>
      <c r="G62" s="133"/>
      <c r="H62" s="134"/>
    </row>
    <row r="63" spans="1:9" ht="15.75" x14ac:dyDescent="0.25">
      <c r="A63" s="236" t="s">
        <v>159</v>
      </c>
      <c r="B63" s="239"/>
      <c r="C63" s="239"/>
      <c r="D63" s="239"/>
      <c r="E63" s="239"/>
      <c r="F63" s="239"/>
      <c r="G63" s="239"/>
      <c r="H63" s="239"/>
    </row>
    <row r="64" spans="1:9" x14ac:dyDescent="0.25">
      <c r="A64" s="33"/>
      <c r="B64" s="33"/>
      <c r="C64" s="34"/>
      <c r="D64" s="34"/>
      <c r="E64" s="34"/>
      <c r="F64" s="35"/>
      <c r="G64" s="35"/>
      <c r="H64" s="101"/>
    </row>
    <row r="65" spans="1:9" ht="25.5" customHeight="1" x14ac:dyDescent="0.25">
      <c r="A65" s="243" t="s">
        <v>10</v>
      </c>
      <c r="B65" s="244"/>
      <c r="C65" s="244"/>
      <c r="D65" s="245"/>
      <c r="E65" s="162" t="s">
        <v>246</v>
      </c>
      <c r="F65" s="13" t="s">
        <v>243</v>
      </c>
      <c r="G65" s="162" t="s">
        <v>244</v>
      </c>
      <c r="H65" s="13" t="s">
        <v>184</v>
      </c>
      <c r="I65" s="13" t="s">
        <v>185</v>
      </c>
    </row>
    <row r="66" spans="1:9" x14ac:dyDescent="0.25">
      <c r="A66" s="240">
        <v>1</v>
      </c>
      <c r="B66" s="241"/>
      <c r="C66" s="241"/>
      <c r="D66" s="242"/>
      <c r="E66" s="79">
        <v>2</v>
      </c>
      <c r="F66" s="80">
        <v>3</v>
      </c>
      <c r="G66" s="80">
        <v>4</v>
      </c>
      <c r="H66" s="163" t="s">
        <v>202</v>
      </c>
      <c r="I66" s="163" t="s">
        <v>203</v>
      </c>
    </row>
    <row r="67" spans="1:9" x14ac:dyDescent="0.25">
      <c r="A67" s="26">
        <v>9</v>
      </c>
      <c r="B67" s="26"/>
      <c r="C67" s="26"/>
      <c r="D67" s="26" t="s">
        <v>60</v>
      </c>
      <c r="E67" s="26"/>
      <c r="F67" s="27"/>
      <c r="G67" s="27"/>
      <c r="H67" s="175"/>
      <c r="I67" s="176"/>
    </row>
    <row r="68" spans="1:9" x14ac:dyDescent="0.25">
      <c r="A68" s="19"/>
      <c r="B68" s="20">
        <v>92</v>
      </c>
      <c r="C68" s="20"/>
      <c r="D68" s="20" t="s">
        <v>214</v>
      </c>
      <c r="E68" s="39">
        <f>SUM(E69:E74)</f>
        <v>47703.4</v>
      </c>
      <c r="F68" s="39">
        <f>SUM(F69:F74)</f>
        <v>410900</v>
      </c>
      <c r="G68" s="39">
        <f>SUM(G69:G74)</f>
        <v>350354.13</v>
      </c>
      <c r="H68" s="102">
        <f>G68/E68*100</f>
        <v>734.44268123446125</v>
      </c>
      <c r="I68" s="178">
        <f>G68/F68*100</f>
        <v>85.265059625212942</v>
      </c>
    </row>
    <row r="69" spans="1:9" x14ac:dyDescent="0.25">
      <c r="A69" s="6"/>
      <c r="B69" s="6"/>
      <c r="C69" s="7">
        <v>11</v>
      </c>
      <c r="D69" s="7" t="s">
        <v>4</v>
      </c>
      <c r="E69" s="198">
        <v>27183.37</v>
      </c>
      <c r="F69" s="36">
        <v>133200</v>
      </c>
      <c r="G69" s="36">
        <f>26489.92+14510.71+2684.87+1926.5</f>
        <v>45612</v>
      </c>
      <c r="H69" s="102">
        <f t="shared" ref="H69:H74" si="9">G69/E69*100</f>
        <v>167.79376508505018</v>
      </c>
      <c r="I69" s="178">
        <f t="shared" ref="I69:I74" si="10">G69/F69*100</f>
        <v>34.243243243243242</v>
      </c>
    </row>
    <row r="70" spans="1:9" x14ac:dyDescent="0.25">
      <c r="A70" s="6"/>
      <c r="B70" s="6"/>
      <c r="C70" s="7">
        <v>6103</v>
      </c>
      <c r="D70" s="7" t="s">
        <v>31</v>
      </c>
      <c r="E70" s="198">
        <v>0</v>
      </c>
      <c r="F70" s="36">
        <v>0</v>
      </c>
      <c r="G70" s="36"/>
      <c r="H70" s="102" t="e">
        <f t="shared" si="9"/>
        <v>#DIV/0!</v>
      </c>
      <c r="I70" s="178" t="e">
        <f t="shared" si="10"/>
        <v>#DIV/0!</v>
      </c>
    </row>
    <row r="71" spans="1:9" x14ac:dyDescent="0.25">
      <c r="A71" s="6"/>
      <c r="B71" s="6"/>
      <c r="C71" s="7" t="s">
        <v>266</v>
      </c>
      <c r="D71" s="7" t="s">
        <v>160</v>
      </c>
      <c r="E71" s="198">
        <v>78.08</v>
      </c>
      <c r="F71" s="36">
        <v>0</v>
      </c>
      <c r="G71" s="36">
        <v>417.57</v>
      </c>
      <c r="H71" s="102">
        <f t="shared" si="9"/>
        <v>534.79764344262298</v>
      </c>
      <c r="I71" s="178" t="e">
        <f t="shared" si="10"/>
        <v>#DIV/0!</v>
      </c>
    </row>
    <row r="72" spans="1:9" x14ac:dyDescent="0.25">
      <c r="A72" s="6"/>
      <c r="B72" s="6"/>
      <c r="C72" s="7" t="s">
        <v>262</v>
      </c>
      <c r="D72" s="7" t="s">
        <v>237</v>
      </c>
      <c r="E72" s="198">
        <v>0</v>
      </c>
      <c r="F72" s="36">
        <v>0</v>
      </c>
      <c r="G72" s="36"/>
      <c r="H72" s="102" t="e">
        <f t="shared" si="9"/>
        <v>#DIV/0!</v>
      </c>
      <c r="I72" s="178" t="e">
        <f t="shared" si="10"/>
        <v>#DIV/0!</v>
      </c>
    </row>
    <row r="73" spans="1:9" x14ac:dyDescent="0.25">
      <c r="A73" s="6"/>
      <c r="B73" s="6"/>
      <c r="C73" s="7" t="s">
        <v>254</v>
      </c>
      <c r="D73" s="7" t="s">
        <v>29</v>
      </c>
      <c r="E73" s="198">
        <v>18880.55</v>
      </c>
      <c r="F73" s="36">
        <v>277700</v>
      </c>
      <c r="G73" s="36">
        <f>281441.95+22741.67</f>
        <v>304183.62</v>
      </c>
      <c r="H73" s="102">
        <f t="shared" si="9"/>
        <v>1611.0951216993151</v>
      </c>
      <c r="I73" s="178">
        <f t="shared" si="10"/>
        <v>109.53677349657904</v>
      </c>
    </row>
    <row r="74" spans="1:9" x14ac:dyDescent="0.25">
      <c r="A74" s="6"/>
      <c r="B74" s="6"/>
      <c r="C74" s="7" t="s">
        <v>262</v>
      </c>
      <c r="D74" s="7" t="s">
        <v>161</v>
      </c>
      <c r="E74" s="198">
        <v>1561.4</v>
      </c>
      <c r="F74" s="36">
        <v>0</v>
      </c>
      <c r="G74" s="36">
        <v>140.94</v>
      </c>
      <c r="H74" s="102">
        <f t="shared" si="9"/>
        <v>9.0265146663250917</v>
      </c>
      <c r="I74" s="178" t="e">
        <f t="shared" si="10"/>
        <v>#DIV/0!</v>
      </c>
    </row>
    <row r="75" spans="1:9" s="91" customFormat="1" x14ac:dyDescent="0.25">
      <c r="A75" s="131"/>
      <c r="B75" s="131"/>
      <c r="C75" s="132"/>
      <c r="D75" s="132"/>
      <c r="E75" s="132"/>
      <c r="F75" s="133"/>
      <c r="G75" s="133"/>
      <c r="H75" s="134"/>
    </row>
    <row r="76" spans="1:9" ht="15.75" customHeight="1" x14ac:dyDescent="0.25">
      <c r="A76" s="236" t="s">
        <v>62</v>
      </c>
      <c r="B76" s="239"/>
      <c r="C76" s="239"/>
      <c r="D76" s="239"/>
      <c r="E76" s="239"/>
      <c r="F76" s="239"/>
      <c r="G76" s="239"/>
      <c r="H76" s="239"/>
    </row>
    <row r="77" spans="1:9" x14ac:dyDescent="0.25">
      <c r="A77" s="33"/>
      <c r="B77" s="33"/>
      <c r="C77" s="34"/>
      <c r="D77" s="34"/>
      <c r="E77" s="34"/>
      <c r="F77" s="35"/>
      <c r="G77" s="35"/>
      <c r="H77" s="101"/>
    </row>
    <row r="78" spans="1:9" ht="25.5" x14ac:dyDescent="0.25">
      <c r="A78" s="243" t="s">
        <v>10</v>
      </c>
      <c r="B78" s="244"/>
      <c r="C78" s="244"/>
      <c r="D78" s="245"/>
      <c r="E78" s="162" t="s">
        <v>246</v>
      </c>
      <c r="F78" s="13" t="s">
        <v>243</v>
      </c>
      <c r="G78" s="162" t="s">
        <v>244</v>
      </c>
      <c r="H78" s="13" t="s">
        <v>184</v>
      </c>
      <c r="I78" s="13" t="s">
        <v>185</v>
      </c>
    </row>
    <row r="79" spans="1:9" x14ac:dyDescent="0.25">
      <c r="A79" s="240">
        <v>1</v>
      </c>
      <c r="B79" s="241"/>
      <c r="C79" s="241"/>
      <c r="D79" s="242"/>
      <c r="E79" s="121">
        <v>2</v>
      </c>
      <c r="F79" s="80">
        <v>3</v>
      </c>
      <c r="G79" s="80">
        <v>4</v>
      </c>
      <c r="H79" s="163" t="s">
        <v>202</v>
      </c>
      <c r="I79" s="163" t="s">
        <v>203</v>
      </c>
    </row>
    <row r="80" spans="1:9" x14ac:dyDescent="0.25">
      <c r="A80" s="26">
        <v>9</v>
      </c>
      <c r="B80" s="26"/>
      <c r="C80" s="26"/>
      <c r="D80" s="26" t="s">
        <v>60</v>
      </c>
      <c r="E80" s="26"/>
      <c r="F80" s="27"/>
      <c r="G80" s="27"/>
      <c r="H80" s="175"/>
      <c r="I80" s="176"/>
    </row>
    <row r="81" spans="1:12" x14ac:dyDescent="0.25">
      <c r="A81" s="19"/>
      <c r="B81" s="20">
        <v>92</v>
      </c>
      <c r="C81" s="20"/>
      <c r="D81" s="20" t="s">
        <v>215</v>
      </c>
      <c r="E81" s="39">
        <f>SUM(E82:E87)</f>
        <v>21473.64</v>
      </c>
      <c r="F81" s="39">
        <f>SUM(F82:F87)</f>
        <v>17100</v>
      </c>
      <c r="G81" s="39">
        <f>SUM(G82:G87)</f>
        <v>10220.209999999999</v>
      </c>
      <c r="H81" s="102">
        <f>G81/E81*100</f>
        <v>47.594213184164396</v>
      </c>
      <c r="I81" s="177">
        <f>G81/F81*100</f>
        <v>59.767309941520466</v>
      </c>
    </row>
    <row r="82" spans="1:12" x14ac:dyDescent="0.25">
      <c r="A82" s="6"/>
      <c r="B82" s="6"/>
      <c r="C82" s="7">
        <v>9231</v>
      </c>
      <c r="D82" s="7" t="s">
        <v>58</v>
      </c>
      <c r="E82" s="36">
        <v>4171.99</v>
      </c>
      <c r="F82" s="36">
        <v>3800</v>
      </c>
      <c r="G82" s="36">
        <v>2543.35</v>
      </c>
      <c r="H82" s="102">
        <f t="shared" ref="H82:H87" si="11">G82/E82*100</f>
        <v>60.962514291740874</v>
      </c>
      <c r="I82" s="177">
        <f t="shared" ref="I82:I87" si="12">G82/F82*100</f>
        <v>66.930263157894728</v>
      </c>
    </row>
    <row r="83" spans="1:12" x14ac:dyDescent="0.25">
      <c r="A83" s="6"/>
      <c r="B83" s="6"/>
      <c r="C83" s="7">
        <v>9243</v>
      </c>
      <c r="D83" s="7" t="s">
        <v>28</v>
      </c>
      <c r="E83" s="36">
        <v>11404.31</v>
      </c>
      <c r="F83" s="36">
        <v>10000</v>
      </c>
      <c r="G83" s="36">
        <v>3540.22</v>
      </c>
      <c r="H83" s="102">
        <f t="shared" si="11"/>
        <v>31.042825037200849</v>
      </c>
      <c r="I83" s="177">
        <f t="shared" si="12"/>
        <v>35.402200000000001</v>
      </c>
    </row>
    <row r="84" spans="1:12" x14ac:dyDescent="0.25">
      <c r="A84" s="6"/>
      <c r="B84" s="6"/>
      <c r="C84" s="7">
        <v>92530</v>
      </c>
      <c r="D84" s="7" t="s">
        <v>32</v>
      </c>
      <c r="E84" s="36">
        <v>0</v>
      </c>
      <c r="F84" s="36">
        <v>0</v>
      </c>
      <c r="G84" s="36">
        <v>0</v>
      </c>
      <c r="H84" s="102" t="e">
        <f t="shared" si="11"/>
        <v>#DIV/0!</v>
      </c>
      <c r="I84" s="177" t="e">
        <f t="shared" si="12"/>
        <v>#DIV/0!</v>
      </c>
    </row>
    <row r="85" spans="1:12" x14ac:dyDescent="0.25">
      <c r="A85" s="6"/>
      <c r="B85" s="6"/>
      <c r="C85" s="7">
        <v>9256</v>
      </c>
      <c r="D85" s="7" t="s">
        <v>87</v>
      </c>
      <c r="E85" s="36">
        <v>0</v>
      </c>
      <c r="F85" s="36">
        <v>0</v>
      </c>
      <c r="G85" s="36">
        <v>0</v>
      </c>
      <c r="H85" s="102" t="e">
        <f t="shared" si="11"/>
        <v>#DIV/0!</v>
      </c>
      <c r="I85" s="177" t="e">
        <f t="shared" si="12"/>
        <v>#DIV/0!</v>
      </c>
    </row>
    <row r="86" spans="1:12" x14ac:dyDescent="0.25">
      <c r="A86" s="6"/>
      <c r="B86" s="6"/>
      <c r="C86" s="7">
        <v>9250</v>
      </c>
      <c r="D86" s="7" t="s">
        <v>29</v>
      </c>
      <c r="E86" s="36">
        <v>5226.5</v>
      </c>
      <c r="F86" s="36">
        <v>3300</v>
      </c>
      <c r="G86" s="36">
        <v>4136.6400000000003</v>
      </c>
      <c r="H86" s="102">
        <f t="shared" si="11"/>
        <v>79.147421792786758</v>
      </c>
      <c r="I86" s="177">
        <f t="shared" si="12"/>
        <v>125.35272727272728</v>
      </c>
    </row>
    <row r="87" spans="1:12" x14ac:dyDescent="0.25">
      <c r="A87" s="6"/>
      <c r="B87" s="6"/>
      <c r="C87" s="7">
        <v>9261</v>
      </c>
      <c r="D87" s="7" t="s">
        <v>31</v>
      </c>
      <c r="E87" s="36">
        <v>670.84</v>
      </c>
      <c r="F87" s="36">
        <v>0</v>
      </c>
      <c r="G87" s="36">
        <v>0</v>
      </c>
      <c r="H87" s="102">
        <f t="shared" si="11"/>
        <v>0</v>
      </c>
      <c r="I87" s="177" t="e">
        <f t="shared" si="12"/>
        <v>#DIV/0!</v>
      </c>
    </row>
    <row r="88" spans="1:12" x14ac:dyDescent="0.25">
      <c r="A88" s="6"/>
      <c r="B88" s="6"/>
      <c r="C88" s="7"/>
      <c r="D88" s="7"/>
      <c r="E88" s="7"/>
      <c r="F88" s="4"/>
      <c r="G88" s="4"/>
      <c r="H88" s="175"/>
      <c r="I88" s="176"/>
    </row>
    <row r="89" spans="1:12" s="91" customFormat="1" x14ac:dyDescent="0.25">
      <c r="A89" s="131"/>
      <c r="B89" s="131"/>
      <c r="C89" s="132"/>
      <c r="D89" s="132"/>
      <c r="E89" s="132"/>
      <c r="F89" s="133"/>
      <c r="G89" s="133"/>
      <c r="H89" s="134"/>
    </row>
    <row r="90" spans="1:12" ht="15.75" x14ac:dyDescent="0.25">
      <c r="A90" s="236" t="s">
        <v>5</v>
      </c>
      <c r="B90" s="239"/>
      <c r="C90" s="239"/>
      <c r="D90" s="239"/>
      <c r="E90" s="239"/>
      <c r="F90" s="239"/>
      <c r="G90" s="239"/>
      <c r="H90" s="239"/>
    </row>
    <row r="91" spans="1:12" ht="18" x14ac:dyDescent="0.25">
      <c r="A91" s="2"/>
      <c r="B91" s="2"/>
      <c r="C91" s="2"/>
      <c r="D91" s="2"/>
      <c r="E91" s="14"/>
      <c r="F91" s="42"/>
      <c r="G91" s="42"/>
      <c r="H91" s="42"/>
      <c r="I91" s="31"/>
    </row>
    <row r="92" spans="1:12" ht="25.5" x14ac:dyDescent="0.25">
      <c r="A92" s="243" t="s">
        <v>10</v>
      </c>
      <c r="B92" s="244"/>
      <c r="C92" s="244"/>
      <c r="D92" s="245"/>
      <c r="E92" s="162" t="s">
        <v>246</v>
      </c>
      <c r="F92" s="13" t="s">
        <v>243</v>
      </c>
      <c r="G92" s="162" t="s">
        <v>244</v>
      </c>
      <c r="H92" s="13" t="s">
        <v>184</v>
      </c>
      <c r="I92" s="13" t="s">
        <v>185</v>
      </c>
    </row>
    <row r="93" spans="1:12" x14ac:dyDescent="0.25">
      <c r="A93" s="240">
        <v>1</v>
      </c>
      <c r="B93" s="241"/>
      <c r="C93" s="241"/>
      <c r="D93" s="242"/>
      <c r="E93" s="79">
        <v>2</v>
      </c>
      <c r="F93" s="80">
        <v>3</v>
      </c>
      <c r="G93" s="80">
        <v>4</v>
      </c>
      <c r="H93" s="163" t="s">
        <v>202</v>
      </c>
      <c r="I93" s="163" t="s">
        <v>203</v>
      </c>
    </row>
    <row r="94" spans="1:12" x14ac:dyDescent="0.25">
      <c r="A94" s="170"/>
      <c r="B94" s="171"/>
      <c r="C94" s="171"/>
      <c r="D94" s="166" t="s">
        <v>11</v>
      </c>
      <c r="E94" s="174">
        <f>E95+E144</f>
        <v>4887372.5499999989</v>
      </c>
      <c r="F94" s="174">
        <f>F95+F144</f>
        <v>4763203</v>
      </c>
      <c r="G94" s="174">
        <f t="shared" ref="G94" si="13">G95+G144</f>
        <v>2281206.7899999996</v>
      </c>
      <c r="H94" s="173">
        <f>(G94/E94)*100</f>
        <v>46.675524868674074</v>
      </c>
      <c r="I94" s="179">
        <f>(G94/F94)*100</f>
        <v>47.892285716145203</v>
      </c>
    </row>
    <row r="95" spans="1:12" ht="15.75" customHeight="1" x14ac:dyDescent="0.25">
      <c r="A95" s="26">
        <v>3</v>
      </c>
      <c r="B95" s="26"/>
      <c r="C95" s="26"/>
      <c r="D95" s="26" t="s">
        <v>6</v>
      </c>
      <c r="E95" s="41">
        <f>E96+E103+E134+E138+E142</f>
        <v>4690083.8199999994</v>
      </c>
      <c r="F95" s="41">
        <f>F96+F103+F134+F138+F142</f>
        <v>4580403</v>
      </c>
      <c r="G95" s="41">
        <f t="shared" ref="G95" si="14">G96+G103+G134+G138+G142</f>
        <v>2258998.0399999996</v>
      </c>
      <c r="H95" s="173">
        <f>(G95/E95)*100</f>
        <v>48.165408694124359</v>
      </c>
      <c r="I95" s="179">
        <f>(G95/F95)*100</f>
        <v>49.318761689746502</v>
      </c>
      <c r="L95" s="110"/>
    </row>
    <row r="96" spans="1:12" ht="15.75" customHeight="1" x14ac:dyDescent="0.25">
      <c r="A96" s="19"/>
      <c r="B96" s="20">
        <v>31</v>
      </c>
      <c r="C96" s="20"/>
      <c r="D96" s="20" t="s">
        <v>7</v>
      </c>
      <c r="E96" s="39">
        <f>E97+E99+E101</f>
        <v>3975117.6399999997</v>
      </c>
      <c r="F96" s="39">
        <f>'POSEBNI DIO'!E83+'POSEBNI DIO'!E86+'POSEBNI DIO'!E89+'POSEBNI DIO'!E96+'POSEBNI DIO'!E106+'POSEBNI DIO'!E116+'POSEBNI DIO'!E135+'POSEBNI DIO'!E334+'POSEBNI DIO'!E373+'POSEBNI DIO'!E386+'POSEBNI DIO'!E399+'POSEBNI DIO'!E413</f>
        <v>3769500</v>
      </c>
      <c r="G96" s="39">
        <f t="shared" ref="G96" si="15">G97+G99+G101</f>
        <v>1904640.9799999997</v>
      </c>
      <c r="H96" s="180">
        <f t="shared" ref="H96:H158" si="16">(G96/E96)*100</f>
        <v>47.914078336559619</v>
      </c>
      <c r="I96" s="181">
        <f t="shared" ref="I96:I156" si="17">(G96/F96)*100</f>
        <v>50.527682185966306</v>
      </c>
    </row>
    <row r="97" spans="1:9" x14ac:dyDescent="0.25">
      <c r="A97" s="6"/>
      <c r="B97" s="15">
        <v>311</v>
      </c>
      <c r="C97" s="7"/>
      <c r="D97" s="96" t="s">
        <v>109</v>
      </c>
      <c r="E97" s="92">
        <f>E98</f>
        <v>3317392.01</v>
      </c>
      <c r="F97" s="92"/>
      <c r="G97" s="92">
        <f t="shared" ref="G97" si="18">G98</f>
        <v>1597380.16</v>
      </c>
      <c r="H97" s="173">
        <f t="shared" si="16"/>
        <v>48.151685275205089</v>
      </c>
      <c r="I97" s="179"/>
    </row>
    <row r="98" spans="1:9" x14ac:dyDescent="0.25">
      <c r="A98" s="6"/>
      <c r="B98" s="6">
        <v>3111</v>
      </c>
      <c r="C98" s="7"/>
      <c r="D98" s="96" t="s">
        <v>110</v>
      </c>
      <c r="E98" s="36">
        <v>3317392.01</v>
      </c>
      <c r="F98" s="36"/>
      <c r="G98" s="36">
        <v>1597380.16</v>
      </c>
      <c r="H98" s="173">
        <f t="shared" si="16"/>
        <v>48.151685275205089</v>
      </c>
      <c r="I98" s="179"/>
    </row>
    <row r="99" spans="1:9" x14ac:dyDescent="0.25">
      <c r="A99" s="6"/>
      <c r="B99" s="15">
        <v>312</v>
      </c>
      <c r="C99" s="7"/>
      <c r="D99" s="96" t="s">
        <v>111</v>
      </c>
      <c r="E99" s="92">
        <f>E100</f>
        <v>133951.46</v>
      </c>
      <c r="F99" s="92"/>
      <c r="G99" s="92">
        <f t="shared" ref="G99" si="19">G100</f>
        <v>55725.63</v>
      </c>
      <c r="H99" s="173">
        <f t="shared" si="16"/>
        <v>41.60136067199268</v>
      </c>
      <c r="I99" s="179"/>
    </row>
    <row r="100" spans="1:9" x14ac:dyDescent="0.25">
      <c r="A100" s="6"/>
      <c r="B100" s="6">
        <v>3121</v>
      </c>
      <c r="C100" s="7"/>
      <c r="D100" s="96" t="s">
        <v>111</v>
      </c>
      <c r="E100" s="36">
        <v>133951.46</v>
      </c>
      <c r="F100" s="36"/>
      <c r="G100" s="36">
        <v>55725.63</v>
      </c>
      <c r="H100" s="173">
        <f t="shared" si="16"/>
        <v>41.60136067199268</v>
      </c>
      <c r="I100" s="179"/>
    </row>
    <row r="101" spans="1:9" x14ac:dyDescent="0.25">
      <c r="A101" s="6"/>
      <c r="B101" s="15">
        <v>313</v>
      </c>
      <c r="C101" s="7"/>
      <c r="D101" s="96" t="s">
        <v>112</v>
      </c>
      <c r="E101" s="92">
        <f>E102</f>
        <v>523774.17</v>
      </c>
      <c r="F101" s="92"/>
      <c r="G101" s="92">
        <f t="shared" ref="G101" si="20">G102</f>
        <v>251535.19</v>
      </c>
      <c r="H101" s="173">
        <f t="shared" si="16"/>
        <v>48.023595741653317</v>
      </c>
      <c r="I101" s="179"/>
    </row>
    <row r="102" spans="1:9" ht="22.5" x14ac:dyDescent="0.25">
      <c r="A102" s="6"/>
      <c r="B102" s="6">
        <v>3132</v>
      </c>
      <c r="C102" s="7"/>
      <c r="D102" s="96" t="s">
        <v>113</v>
      </c>
      <c r="E102" s="36">
        <v>523774.17</v>
      </c>
      <c r="F102" s="36"/>
      <c r="G102" s="36">
        <v>251535.19</v>
      </c>
      <c r="H102" s="173">
        <f t="shared" si="16"/>
        <v>48.023595741653317</v>
      </c>
      <c r="I102" s="179"/>
    </row>
    <row r="103" spans="1:9" x14ac:dyDescent="0.25">
      <c r="A103" s="21"/>
      <c r="B103" s="21">
        <v>32</v>
      </c>
      <c r="C103" s="22"/>
      <c r="D103" s="21" t="s">
        <v>14</v>
      </c>
      <c r="E103" s="39">
        <f>E104+E109+E116+E125+E127</f>
        <v>597214.29999999993</v>
      </c>
      <c r="F103" s="39">
        <f>'POSEBNI DIO'!E13+'POSEBNI DIO'!E64+'POSEBNI DIO'!E101+'POSEBNI DIO'!E111+'POSEBNI DIO'!E126+'POSEBNI DIO'!E140+'POSEBNI DIO'!E149+'POSEBNI DIO'!E170+'POSEBNI DIO'!E194+'POSEBNI DIO'!E204+'POSEBNI DIO'!E215+'POSEBNI DIO'!E223+'POSEBNI DIO'!E246+'POSEBNI DIO'!E259+'POSEBNI DIO'!E269+'POSEBNI DIO'!E325+'POSEBNI DIO'!E341+'POSEBNI DIO'!E353+'POSEBNI DIO'!E362+'POSEBNI DIO'!E367+'POSEBNI DIO'!E380+'POSEBNI DIO'!E393+'POSEBNI DIO'!E406+'POSEBNI DIO'!E420</f>
        <v>662593</v>
      </c>
      <c r="G103" s="39">
        <f t="shared" ref="G103" si="21">G104+G109+G116+G125+G127</f>
        <v>352077.53</v>
      </c>
      <c r="H103" s="180">
        <f t="shared" si="16"/>
        <v>58.953298673524742</v>
      </c>
      <c r="I103" s="181">
        <f t="shared" si="17"/>
        <v>53.136318977109632</v>
      </c>
    </row>
    <row r="104" spans="1:9" x14ac:dyDescent="0.25">
      <c r="A104" s="6"/>
      <c r="B104" s="15">
        <v>321</v>
      </c>
      <c r="C104" s="7"/>
      <c r="D104" s="96" t="s">
        <v>114</v>
      </c>
      <c r="E104" s="92">
        <f>SUM(E105:E108)</f>
        <v>69953.279999999999</v>
      </c>
      <c r="F104" s="92"/>
      <c r="G104" s="92">
        <f t="shared" ref="G104" si="22">SUM(G105:G108)</f>
        <v>43189.14</v>
      </c>
      <c r="H104" s="173">
        <f t="shared" si="16"/>
        <v>61.739978454191139</v>
      </c>
      <c r="I104" s="179"/>
    </row>
    <row r="105" spans="1:9" x14ac:dyDescent="0.25">
      <c r="A105" s="6"/>
      <c r="B105" s="6">
        <v>3211</v>
      </c>
      <c r="C105" s="7"/>
      <c r="D105" s="96" t="s">
        <v>115</v>
      </c>
      <c r="E105" s="36">
        <v>7154.69</v>
      </c>
      <c r="F105" s="36"/>
      <c r="G105" s="36">
        <v>6862.42</v>
      </c>
      <c r="H105" s="173">
        <f t="shared" si="16"/>
        <v>95.914987232151233</v>
      </c>
      <c r="I105" s="179"/>
    </row>
    <row r="106" spans="1:9" ht="22.5" x14ac:dyDescent="0.25">
      <c r="A106" s="6"/>
      <c r="B106" s="6">
        <v>3212</v>
      </c>
      <c r="C106" s="7"/>
      <c r="D106" s="96" t="s">
        <v>116</v>
      </c>
      <c r="E106" s="36">
        <v>59546.09</v>
      </c>
      <c r="F106" s="36"/>
      <c r="G106" s="36">
        <v>33948.22</v>
      </c>
      <c r="H106" s="173">
        <f t="shared" si="16"/>
        <v>57.011669447985589</v>
      </c>
      <c r="I106" s="179"/>
    </row>
    <row r="107" spans="1:9" x14ac:dyDescent="0.25">
      <c r="A107" s="6"/>
      <c r="B107" s="6">
        <v>3213</v>
      </c>
      <c r="C107" s="7"/>
      <c r="D107" s="96" t="s">
        <v>117</v>
      </c>
      <c r="E107" s="36">
        <v>1231.5</v>
      </c>
      <c r="F107" s="36"/>
      <c r="G107" s="36">
        <v>1467</v>
      </c>
      <c r="H107" s="173">
        <f t="shared" si="16"/>
        <v>119.12302070645555</v>
      </c>
      <c r="I107" s="179"/>
    </row>
    <row r="108" spans="1:9" ht="22.5" x14ac:dyDescent="0.25">
      <c r="A108" s="6"/>
      <c r="B108" s="6">
        <v>3214</v>
      </c>
      <c r="C108" s="7"/>
      <c r="D108" s="96" t="s">
        <v>118</v>
      </c>
      <c r="E108" s="36">
        <v>2021</v>
      </c>
      <c r="F108" s="36"/>
      <c r="G108" s="36">
        <v>911.5</v>
      </c>
      <c r="H108" s="173">
        <f t="shared" si="16"/>
        <v>45.101434933201382</v>
      </c>
      <c r="I108" s="179"/>
    </row>
    <row r="109" spans="1:9" x14ac:dyDescent="0.25">
      <c r="A109" s="6"/>
      <c r="B109" s="15">
        <v>322</v>
      </c>
      <c r="C109" s="7"/>
      <c r="D109" s="96" t="s">
        <v>119</v>
      </c>
      <c r="E109" s="92">
        <f>SUM(E110:E115)</f>
        <v>401459.95999999996</v>
      </c>
      <c r="F109" s="92"/>
      <c r="G109" s="92">
        <f t="shared" ref="G109" si="23">SUM(G110:G115)</f>
        <v>240671.92</v>
      </c>
      <c r="H109" s="173">
        <f t="shared" si="16"/>
        <v>59.949171518873271</v>
      </c>
      <c r="I109" s="179"/>
    </row>
    <row r="110" spans="1:9" ht="22.5" x14ac:dyDescent="0.25">
      <c r="A110" s="6"/>
      <c r="B110" s="6">
        <v>3221</v>
      </c>
      <c r="C110" s="7"/>
      <c r="D110" s="96" t="s">
        <v>120</v>
      </c>
      <c r="E110" s="36">
        <v>43637.79</v>
      </c>
      <c r="F110" s="36"/>
      <c r="G110" s="36">
        <v>22239.82</v>
      </c>
      <c r="H110" s="173">
        <f t="shared" si="16"/>
        <v>50.964588261687858</v>
      </c>
      <c r="I110" s="179"/>
    </row>
    <row r="111" spans="1:9" x14ac:dyDescent="0.25">
      <c r="A111" s="6"/>
      <c r="B111" s="6">
        <v>3222</v>
      </c>
      <c r="C111" s="7"/>
      <c r="D111" s="96" t="s">
        <v>121</v>
      </c>
      <c r="E111" s="36">
        <v>301466.96999999997</v>
      </c>
      <c r="F111" s="36"/>
      <c r="G111" s="36">
        <v>176682.62</v>
      </c>
      <c r="H111" s="173">
        <f t="shared" si="16"/>
        <v>58.607621259469987</v>
      </c>
      <c r="I111" s="179"/>
    </row>
    <row r="112" spans="1:9" x14ac:dyDescent="0.25">
      <c r="A112" s="6"/>
      <c r="B112" s="6">
        <v>3223</v>
      </c>
      <c r="C112" s="7"/>
      <c r="D112" s="96" t="s">
        <v>122</v>
      </c>
      <c r="E112" s="36">
        <v>53341.62</v>
      </c>
      <c r="F112" s="36"/>
      <c r="G112" s="36">
        <v>37691.51</v>
      </c>
      <c r="H112" s="173">
        <f t="shared" si="16"/>
        <v>70.660602358908491</v>
      </c>
      <c r="I112" s="179"/>
    </row>
    <row r="113" spans="1:9" x14ac:dyDescent="0.25">
      <c r="A113" s="6"/>
      <c r="B113" s="6">
        <v>3224</v>
      </c>
      <c r="C113" s="7"/>
      <c r="D113" s="96" t="s">
        <v>165</v>
      </c>
      <c r="E113" s="36">
        <v>1276.3499999999999</v>
      </c>
      <c r="F113" s="36"/>
      <c r="G113" s="36">
        <v>1000</v>
      </c>
      <c r="H113" s="173">
        <f t="shared" si="16"/>
        <v>78.348415403298475</v>
      </c>
      <c r="I113" s="179"/>
    </row>
    <row r="114" spans="1:9" x14ac:dyDescent="0.25">
      <c r="A114" s="6"/>
      <c r="B114" s="6">
        <v>3225</v>
      </c>
      <c r="C114" s="7"/>
      <c r="D114" s="96" t="s">
        <v>123</v>
      </c>
      <c r="E114" s="36">
        <v>780.83</v>
      </c>
      <c r="F114" s="36"/>
      <c r="G114" s="36">
        <v>223.22</v>
      </c>
      <c r="H114" s="173">
        <f t="shared" si="16"/>
        <v>28.587528655405141</v>
      </c>
      <c r="I114" s="179"/>
    </row>
    <row r="115" spans="1:9" ht="22.5" x14ac:dyDescent="0.25">
      <c r="A115" s="6"/>
      <c r="B115" s="6">
        <v>3227</v>
      </c>
      <c r="C115" s="7"/>
      <c r="D115" s="96" t="s">
        <v>157</v>
      </c>
      <c r="E115" s="36">
        <v>956.4</v>
      </c>
      <c r="F115" s="36"/>
      <c r="G115" s="36">
        <v>2834.75</v>
      </c>
      <c r="H115" s="173">
        <f t="shared" si="16"/>
        <v>296.39795064826433</v>
      </c>
      <c r="I115" s="179"/>
    </row>
    <row r="116" spans="1:9" x14ac:dyDescent="0.25">
      <c r="A116" s="6"/>
      <c r="B116" s="15">
        <v>323</v>
      </c>
      <c r="C116" s="7"/>
      <c r="D116" s="96" t="s">
        <v>124</v>
      </c>
      <c r="E116" s="92">
        <f>SUM(E117:E124)</f>
        <v>109230.48</v>
      </c>
      <c r="F116" s="92"/>
      <c r="G116" s="92">
        <f t="shared" ref="G116" si="24">SUM(G117:G124)</f>
        <v>58863.34</v>
      </c>
      <c r="H116" s="173">
        <f t="shared" si="16"/>
        <v>53.889115931743589</v>
      </c>
      <c r="I116" s="179"/>
    </row>
    <row r="117" spans="1:9" x14ac:dyDescent="0.25">
      <c r="A117" s="6"/>
      <c r="B117" s="6">
        <v>3231</v>
      </c>
      <c r="C117" s="7"/>
      <c r="D117" s="96" t="s">
        <v>125</v>
      </c>
      <c r="E117" s="36">
        <v>5225.5200000000004</v>
      </c>
      <c r="F117" s="36"/>
      <c r="G117" s="36">
        <v>5335.83</v>
      </c>
      <c r="H117" s="173">
        <f t="shared" si="16"/>
        <v>102.11098608368161</v>
      </c>
      <c r="I117" s="179"/>
    </row>
    <row r="118" spans="1:9" ht="22.5" x14ac:dyDescent="0.25">
      <c r="A118" s="6"/>
      <c r="B118" s="6">
        <v>3232</v>
      </c>
      <c r="C118" s="7"/>
      <c r="D118" s="96" t="s">
        <v>126</v>
      </c>
      <c r="E118" s="36">
        <v>20854.64</v>
      </c>
      <c r="F118" s="36"/>
      <c r="G118" s="36">
        <v>825</v>
      </c>
      <c r="H118" s="173">
        <f t="shared" si="16"/>
        <v>3.9559541665547817</v>
      </c>
      <c r="I118" s="179"/>
    </row>
    <row r="119" spans="1:9" x14ac:dyDescent="0.25">
      <c r="A119" s="6"/>
      <c r="B119" s="6">
        <v>3233</v>
      </c>
      <c r="C119" s="7"/>
      <c r="D119" s="96" t="s">
        <v>127</v>
      </c>
      <c r="E119" s="36">
        <v>3632.95</v>
      </c>
      <c r="F119" s="36"/>
      <c r="G119" s="36">
        <v>0</v>
      </c>
      <c r="H119" s="173">
        <f t="shared" si="16"/>
        <v>0</v>
      </c>
      <c r="I119" s="179"/>
    </row>
    <row r="120" spans="1:9" x14ac:dyDescent="0.25">
      <c r="A120" s="6"/>
      <c r="B120" s="6">
        <v>3234</v>
      </c>
      <c r="C120" s="7"/>
      <c r="D120" s="96" t="s">
        <v>128</v>
      </c>
      <c r="E120" s="36">
        <v>15003.41</v>
      </c>
      <c r="F120" s="36"/>
      <c r="G120" s="36">
        <v>13904.18</v>
      </c>
      <c r="H120" s="173">
        <f t="shared" si="16"/>
        <v>92.67346556549478</v>
      </c>
      <c r="I120" s="179"/>
    </row>
    <row r="121" spans="1:9" x14ac:dyDescent="0.25">
      <c r="A121" s="6"/>
      <c r="B121" s="6">
        <v>3236</v>
      </c>
      <c r="C121" s="7"/>
      <c r="D121" s="96" t="s">
        <v>138</v>
      </c>
      <c r="E121" s="36">
        <v>14431.35</v>
      </c>
      <c r="F121" s="36"/>
      <c r="G121" s="36">
        <v>7131.11</v>
      </c>
      <c r="H121" s="173">
        <f t="shared" si="16"/>
        <v>49.414018785491301</v>
      </c>
      <c r="I121" s="179"/>
    </row>
    <row r="122" spans="1:9" x14ac:dyDescent="0.25">
      <c r="A122" s="6"/>
      <c r="B122" s="6">
        <v>3237</v>
      </c>
      <c r="C122" s="7"/>
      <c r="D122" s="96" t="s">
        <v>129</v>
      </c>
      <c r="E122" s="36">
        <v>7798.96</v>
      </c>
      <c r="F122" s="36"/>
      <c r="G122" s="36">
        <v>5208.55</v>
      </c>
      <c r="H122" s="173">
        <f t="shared" si="16"/>
        <v>66.78518674284777</v>
      </c>
      <c r="I122" s="179"/>
    </row>
    <row r="123" spans="1:9" x14ac:dyDescent="0.25">
      <c r="A123" s="6"/>
      <c r="B123" s="6">
        <v>3238</v>
      </c>
      <c r="C123" s="7"/>
      <c r="D123" s="96" t="s">
        <v>130</v>
      </c>
      <c r="E123" s="36">
        <v>6345.15</v>
      </c>
      <c r="F123" s="36"/>
      <c r="G123" s="36">
        <v>3614.62</v>
      </c>
      <c r="H123" s="173">
        <f t="shared" si="16"/>
        <v>56.966659574635749</v>
      </c>
      <c r="I123" s="179"/>
    </row>
    <row r="124" spans="1:9" x14ac:dyDescent="0.25">
      <c r="A124" s="6"/>
      <c r="B124" s="6">
        <v>3239</v>
      </c>
      <c r="C124" s="7"/>
      <c r="D124" s="96" t="s">
        <v>131</v>
      </c>
      <c r="E124" s="36">
        <v>35938.5</v>
      </c>
      <c r="F124" s="36"/>
      <c r="G124" s="36">
        <v>22844.05</v>
      </c>
      <c r="H124" s="173">
        <f t="shared" si="16"/>
        <v>63.564283428635029</v>
      </c>
      <c r="I124" s="179"/>
    </row>
    <row r="125" spans="1:9" ht="22.5" x14ac:dyDescent="0.25">
      <c r="A125" s="6"/>
      <c r="B125" s="15">
        <v>324</v>
      </c>
      <c r="C125" s="7"/>
      <c r="D125" s="96" t="s">
        <v>136</v>
      </c>
      <c r="E125" s="92">
        <f>E126</f>
        <v>0</v>
      </c>
      <c r="F125" s="92"/>
      <c r="G125" s="92">
        <f t="shared" ref="G125" si="25">G126</f>
        <v>0</v>
      </c>
      <c r="H125" s="173" t="e">
        <f t="shared" si="16"/>
        <v>#DIV/0!</v>
      </c>
      <c r="I125" s="179"/>
    </row>
    <row r="126" spans="1:9" ht="22.5" x14ac:dyDescent="0.25">
      <c r="A126" s="6"/>
      <c r="B126" s="6">
        <v>3241</v>
      </c>
      <c r="C126" s="7"/>
      <c r="D126" s="96" t="s">
        <v>136</v>
      </c>
      <c r="E126" s="36">
        <v>0</v>
      </c>
      <c r="F126" s="36"/>
      <c r="G126" s="36"/>
      <c r="H126" s="173" t="e">
        <f t="shared" si="16"/>
        <v>#DIV/0!</v>
      </c>
      <c r="I126" s="179"/>
    </row>
    <row r="127" spans="1:9" ht="22.5" x14ac:dyDescent="0.25">
      <c r="A127" s="6"/>
      <c r="B127" s="15">
        <v>329</v>
      </c>
      <c r="C127" s="7"/>
      <c r="D127" s="96" t="s">
        <v>132</v>
      </c>
      <c r="E127" s="92">
        <f>SUM(E128:E133)</f>
        <v>16570.580000000002</v>
      </c>
      <c r="F127" s="92"/>
      <c r="G127" s="92">
        <f t="shared" ref="G127" si="26">SUM(G128:G133)</f>
        <v>9353.130000000001</v>
      </c>
      <c r="H127" s="173">
        <f t="shared" si="16"/>
        <v>56.444192056041487</v>
      </c>
      <c r="I127" s="179"/>
    </row>
    <row r="128" spans="1:9" ht="22.5" x14ac:dyDescent="0.25">
      <c r="A128" s="6"/>
      <c r="B128" s="6">
        <v>3291</v>
      </c>
      <c r="C128" s="7"/>
      <c r="D128" s="96" t="s">
        <v>211</v>
      </c>
      <c r="E128" s="36">
        <v>1068.69</v>
      </c>
      <c r="F128" s="36"/>
      <c r="G128" s="36">
        <v>773.1</v>
      </c>
      <c r="H128" s="173">
        <f t="shared" si="16"/>
        <v>72.340903348959941</v>
      </c>
      <c r="I128" s="179"/>
    </row>
    <row r="129" spans="1:9" x14ac:dyDescent="0.25">
      <c r="A129" s="6"/>
      <c r="B129" s="6">
        <v>3292</v>
      </c>
      <c r="C129" s="7"/>
      <c r="D129" s="96" t="s">
        <v>133</v>
      </c>
      <c r="E129" s="36">
        <v>3370.04</v>
      </c>
      <c r="F129" s="36"/>
      <c r="G129" s="36">
        <v>3371.96</v>
      </c>
      <c r="H129" s="173">
        <f t="shared" si="16"/>
        <v>100.05697261753571</v>
      </c>
      <c r="I129" s="179"/>
    </row>
    <row r="130" spans="1:9" x14ac:dyDescent="0.25">
      <c r="A130" s="6"/>
      <c r="B130" s="6">
        <v>3293</v>
      </c>
      <c r="C130" s="7"/>
      <c r="D130" s="96" t="s">
        <v>134</v>
      </c>
      <c r="E130" s="36">
        <v>330</v>
      </c>
      <c r="F130" s="36"/>
      <c r="G130" s="36">
        <v>98.66</v>
      </c>
      <c r="H130" s="173">
        <f t="shared" si="16"/>
        <v>29.896969696969695</v>
      </c>
      <c r="I130" s="179"/>
    </row>
    <row r="131" spans="1:9" x14ac:dyDescent="0.25">
      <c r="A131" s="6"/>
      <c r="B131" s="6">
        <v>3294</v>
      </c>
      <c r="C131" s="7"/>
      <c r="D131" s="96" t="s">
        <v>135</v>
      </c>
      <c r="E131" s="36">
        <v>140</v>
      </c>
      <c r="F131" s="36"/>
      <c r="G131" s="36">
        <v>145</v>
      </c>
      <c r="H131" s="173">
        <f t="shared" si="16"/>
        <v>103.57142857142858</v>
      </c>
      <c r="I131" s="179"/>
    </row>
    <row r="132" spans="1:9" x14ac:dyDescent="0.25">
      <c r="A132" s="6"/>
      <c r="B132" s="6">
        <v>3295</v>
      </c>
      <c r="C132" s="7"/>
      <c r="D132" s="96" t="s">
        <v>140</v>
      </c>
      <c r="E132" s="36">
        <v>7240.84</v>
      </c>
      <c r="F132" s="36"/>
      <c r="G132" s="36">
        <v>2132</v>
      </c>
      <c r="H132" s="173">
        <f t="shared" si="16"/>
        <v>29.444097646129453</v>
      </c>
      <c r="I132" s="179"/>
    </row>
    <row r="133" spans="1:9" ht="22.5" x14ac:dyDescent="0.25">
      <c r="A133" s="6"/>
      <c r="B133" s="6">
        <v>3299</v>
      </c>
      <c r="C133" s="7"/>
      <c r="D133" s="96" t="s">
        <v>132</v>
      </c>
      <c r="E133" s="36">
        <v>4421.01</v>
      </c>
      <c r="F133" s="36"/>
      <c r="G133" s="36">
        <v>2832.41</v>
      </c>
      <c r="H133" s="173">
        <f t="shared" si="16"/>
        <v>64.067034455927484</v>
      </c>
      <c r="I133" s="179"/>
    </row>
    <row r="134" spans="1:9" x14ac:dyDescent="0.25">
      <c r="A134" s="21"/>
      <c r="B134" s="21">
        <v>34</v>
      </c>
      <c r="C134" s="22"/>
      <c r="D134" s="21" t="s">
        <v>21</v>
      </c>
      <c r="E134" s="39">
        <f>E135</f>
        <v>22.19</v>
      </c>
      <c r="F134" s="39">
        <f>'POSEBNI DIO'!E41+'POSEBNI DIO'!E277+'POSEBNI DIO'!E280+'POSEBNI DIO'!E283+'POSEBNI DIO'!E286</f>
        <v>60</v>
      </c>
      <c r="G134" s="39">
        <f t="shared" ref="G134" si="27">G135</f>
        <v>58.86</v>
      </c>
      <c r="H134" s="180">
        <f t="shared" si="16"/>
        <v>265.25461919783686</v>
      </c>
      <c r="I134" s="181">
        <f t="shared" si="17"/>
        <v>98.1</v>
      </c>
    </row>
    <row r="135" spans="1:9" x14ac:dyDescent="0.25">
      <c r="A135" s="25"/>
      <c r="B135" s="95">
        <v>343</v>
      </c>
      <c r="C135" s="7"/>
      <c r="D135" s="97" t="s">
        <v>141</v>
      </c>
      <c r="E135" s="62">
        <f>E136+E137</f>
        <v>22.19</v>
      </c>
      <c r="F135" s="62"/>
      <c r="G135" s="62">
        <f t="shared" ref="G135" si="28">G136+G137</f>
        <v>58.86</v>
      </c>
      <c r="H135" s="173">
        <f t="shared" si="16"/>
        <v>265.25461919783686</v>
      </c>
      <c r="I135" s="179"/>
    </row>
    <row r="136" spans="1:9" ht="22.5" x14ac:dyDescent="0.25">
      <c r="A136" s="25"/>
      <c r="B136" s="25">
        <v>3431</v>
      </c>
      <c r="C136" s="7"/>
      <c r="D136" s="96" t="s">
        <v>142</v>
      </c>
      <c r="E136" s="40">
        <v>0</v>
      </c>
      <c r="F136" s="40"/>
      <c r="G136" s="40"/>
      <c r="H136" s="173" t="e">
        <f t="shared" si="16"/>
        <v>#DIV/0!</v>
      </c>
      <c r="I136" s="179"/>
    </row>
    <row r="137" spans="1:9" x14ac:dyDescent="0.25">
      <c r="A137" s="25"/>
      <c r="B137" s="25">
        <v>3433</v>
      </c>
      <c r="C137" s="7"/>
      <c r="D137" s="97" t="s">
        <v>143</v>
      </c>
      <c r="E137" s="40">
        <v>22.19</v>
      </c>
      <c r="F137" s="40"/>
      <c r="G137" s="40">
        <v>58.86</v>
      </c>
      <c r="H137" s="173">
        <f t="shared" si="16"/>
        <v>265.25461919783686</v>
      </c>
      <c r="I137" s="179"/>
    </row>
    <row r="138" spans="1:9" ht="25.5" x14ac:dyDescent="0.25">
      <c r="A138" s="21"/>
      <c r="B138" s="21">
        <v>37</v>
      </c>
      <c r="C138" s="22"/>
      <c r="D138" s="23" t="s">
        <v>22</v>
      </c>
      <c r="E138" s="39">
        <f>E139</f>
        <v>115511.18000000001</v>
      </c>
      <c r="F138" s="39">
        <f>'POSEBNI DIO'!E147+'POSEBNI DIO'!E191+'POSEBNI DIO'!E238+'POSEBNI DIO'!E329+'POSEBNI DIO'!E347</f>
        <v>145950</v>
      </c>
      <c r="G138" s="39">
        <f t="shared" ref="G138" si="29">G139</f>
        <v>77.599999999999994</v>
      </c>
      <c r="H138" s="180">
        <f t="shared" si="16"/>
        <v>6.7179644429223195E-2</v>
      </c>
      <c r="I138" s="181">
        <f t="shared" si="17"/>
        <v>5.3168893456663244E-2</v>
      </c>
    </row>
    <row r="139" spans="1:9" s="91" customFormat="1" ht="22.5" x14ac:dyDescent="0.25">
      <c r="A139" s="89"/>
      <c r="B139" s="15">
        <v>372</v>
      </c>
      <c r="C139" s="7"/>
      <c r="D139" s="96" t="s">
        <v>144</v>
      </c>
      <c r="E139" s="109">
        <f>E140+E141</f>
        <v>115511.18000000001</v>
      </c>
      <c r="F139" s="109"/>
      <c r="G139" s="109">
        <f t="shared" ref="G139" si="30">G140+G141</f>
        <v>77.599999999999994</v>
      </c>
      <c r="H139" s="173">
        <f t="shared" si="16"/>
        <v>6.7179644429223195E-2</v>
      </c>
      <c r="I139" s="179"/>
    </row>
    <row r="140" spans="1:9" s="91" customFormat="1" ht="22.5" x14ac:dyDescent="0.25">
      <c r="A140" s="89"/>
      <c r="B140" s="6">
        <v>3721</v>
      </c>
      <c r="C140" s="7"/>
      <c r="D140" s="96" t="s">
        <v>145</v>
      </c>
      <c r="E140" s="108">
        <v>152.80000000000001</v>
      </c>
      <c r="F140" s="108"/>
      <c r="G140" s="108">
        <v>77.599999999999994</v>
      </c>
      <c r="H140" s="173">
        <f t="shared" si="16"/>
        <v>50.785340314136121</v>
      </c>
      <c r="I140" s="179"/>
    </row>
    <row r="141" spans="1:9" s="91" customFormat="1" ht="22.5" x14ac:dyDescent="0.25">
      <c r="A141" s="89"/>
      <c r="B141" s="6">
        <v>3722</v>
      </c>
      <c r="C141" s="7"/>
      <c r="D141" s="96" t="s">
        <v>146</v>
      </c>
      <c r="E141" s="108">
        <v>115358.38</v>
      </c>
      <c r="F141" s="108"/>
      <c r="G141" s="108">
        <v>0</v>
      </c>
      <c r="H141" s="173">
        <f t="shared" si="16"/>
        <v>0</v>
      </c>
      <c r="I141" s="179"/>
    </row>
    <row r="142" spans="1:9" x14ac:dyDescent="0.25">
      <c r="A142" s="21"/>
      <c r="B142" s="21">
        <v>38</v>
      </c>
      <c r="C142" s="22"/>
      <c r="D142" s="23" t="s">
        <v>88</v>
      </c>
      <c r="E142" s="39">
        <f>E143</f>
        <v>2218.5100000000002</v>
      </c>
      <c r="F142" s="39">
        <f>'POSEBNI DIO'!E242</f>
        <v>2300</v>
      </c>
      <c r="G142" s="39">
        <f t="shared" ref="G142" si="31">G143</f>
        <v>2143.0700000000002</v>
      </c>
      <c r="H142" s="180">
        <f t="shared" si="16"/>
        <v>96.599519497320273</v>
      </c>
      <c r="I142" s="181">
        <f t="shared" si="17"/>
        <v>93.176956521739143</v>
      </c>
    </row>
    <row r="143" spans="1:9" s="91" customFormat="1" x14ac:dyDescent="0.25">
      <c r="A143" s="89"/>
      <c r="B143" s="139">
        <v>3812</v>
      </c>
      <c r="C143" s="138"/>
      <c r="D143" s="97" t="s">
        <v>155</v>
      </c>
      <c r="E143" s="108">
        <v>2218.5100000000002</v>
      </c>
      <c r="F143" s="108"/>
      <c r="G143" s="108">
        <v>2143.0700000000002</v>
      </c>
      <c r="H143" s="173">
        <f t="shared" si="16"/>
        <v>96.599519497320273</v>
      </c>
      <c r="I143" s="179" t="e">
        <f t="shared" si="17"/>
        <v>#DIV/0!</v>
      </c>
    </row>
    <row r="144" spans="1:9" ht="25.5" x14ac:dyDescent="0.25">
      <c r="A144" s="28">
        <v>4</v>
      </c>
      <c r="B144" s="29"/>
      <c r="C144" s="29"/>
      <c r="D144" s="30" t="s">
        <v>8</v>
      </c>
      <c r="E144" s="41">
        <f>E145+E156</f>
        <v>197288.72999999998</v>
      </c>
      <c r="F144" s="41">
        <f t="shared" ref="F144:G144" si="32">F145+F156</f>
        <v>182800</v>
      </c>
      <c r="G144" s="41">
        <f t="shared" si="32"/>
        <v>22208.75</v>
      </c>
      <c r="H144" s="173">
        <f t="shared" si="16"/>
        <v>11.256978541044894</v>
      </c>
      <c r="I144" s="179">
        <f t="shared" si="17"/>
        <v>12.149206783369804</v>
      </c>
    </row>
    <row r="145" spans="1:9" ht="25.5" x14ac:dyDescent="0.25">
      <c r="A145" s="20"/>
      <c r="B145" s="20">
        <v>42</v>
      </c>
      <c r="C145" s="20"/>
      <c r="D145" s="24" t="s">
        <v>17</v>
      </c>
      <c r="E145" s="39">
        <f>E146+E152</f>
        <v>72904.929999999993</v>
      </c>
      <c r="F145" s="39">
        <f>'POSEBNI DIO'!E48+'POSEBNI DIO'!E73+'POSEBNI DIO'!E290+'POSEBNI DIO'!E293+'POSEBNI DIO'!E298+'POSEBNI DIO'!E302+'POSEBNI DIO'!E306+'POSEBNI DIO'!E310+'POSEBNI DIO'!E315+'POSEBNI DIO'!E318+'POSEBNI DIO'!E357</f>
        <v>102800</v>
      </c>
      <c r="G145" s="39">
        <f>G146+G152+G154</f>
        <v>22208.75</v>
      </c>
      <c r="H145" s="180">
        <f t="shared" si="16"/>
        <v>30.462617548634917</v>
      </c>
      <c r="I145" s="181">
        <f t="shared" si="17"/>
        <v>21.603842412451364</v>
      </c>
    </row>
    <row r="146" spans="1:9" s="91" customFormat="1" x14ac:dyDescent="0.25">
      <c r="A146" s="94"/>
      <c r="B146" s="5">
        <v>422</v>
      </c>
      <c r="C146" s="7"/>
      <c r="D146" s="97" t="s">
        <v>147</v>
      </c>
      <c r="E146" s="109">
        <f t="shared" ref="E146:F146" si="33">SUM(E147:E151)</f>
        <v>38437.409999999996</v>
      </c>
      <c r="F146" s="109">
        <f t="shared" si="33"/>
        <v>0</v>
      </c>
      <c r="G146" s="109">
        <f>SUM(G147:G151)</f>
        <v>11257.41</v>
      </c>
      <c r="H146" s="173">
        <f t="shared" si="16"/>
        <v>29.287639307643261</v>
      </c>
      <c r="I146" s="179"/>
    </row>
    <row r="147" spans="1:9" s="91" customFormat="1" x14ac:dyDescent="0.25">
      <c r="A147" s="94"/>
      <c r="B147" s="8">
        <v>4221</v>
      </c>
      <c r="C147" s="7"/>
      <c r="D147" s="97" t="s">
        <v>148</v>
      </c>
      <c r="E147" s="108">
        <v>26537.75</v>
      </c>
      <c r="F147" s="90"/>
      <c r="G147" s="108">
        <v>964</v>
      </c>
      <c r="H147" s="173">
        <f t="shared" si="16"/>
        <v>3.6325611628717578</v>
      </c>
      <c r="I147" s="179"/>
    </row>
    <row r="148" spans="1:9" s="91" customFormat="1" x14ac:dyDescent="0.25">
      <c r="A148" s="94"/>
      <c r="B148" s="8">
        <v>4223</v>
      </c>
      <c r="C148" s="7"/>
      <c r="D148" s="98" t="s">
        <v>150</v>
      </c>
      <c r="E148" s="108">
        <v>2502</v>
      </c>
      <c r="F148" s="90"/>
      <c r="G148" s="108">
        <v>3825.38</v>
      </c>
      <c r="H148" s="173">
        <f t="shared" si="16"/>
        <v>152.89288569144685</v>
      </c>
      <c r="I148" s="179"/>
    </row>
    <row r="149" spans="1:9" s="91" customFormat="1" x14ac:dyDescent="0.25">
      <c r="A149" s="94"/>
      <c r="B149" s="8">
        <v>4225</v>
      </c>
      <c r="C149" s="7"/>
      <c r="D149" s="98" t="s">
        <v>219</v>
      </c>
      <c r="E149" s="108">
        <v>0</v>
      </c>
      <c r="F149" s="90"/>
      <c r="G149" s="108">
        <v>0</v>
      </c>
      <c r="H149" s="173"/>
      <c r="I149" s="179"/>
    </row>
    <row r="150" spans="1:9" s="91" customFormat="1" x14ac:dyDescent="0.25">
      <c r="A150" s="94"/>
      <c r="B150" s="8">
        <v>4226</v>
      </c>
      <c r="C150" s="7"/>
      <c r="D150" s="98" t="s">
        <v>220</v>
      </c>
      <c r="E150" s="108">
        <v>746.26</v>
      </c>
      <c r="F150" s="90"/>
      <c r="G150" s="108">
        <v>6468.03</v>
      </c>
      <c r="H150" s="173"/>
      <c r="I150" s="179"/>
    </row>
    <row r="151" spans="1:9" s="91" customFormat="1" ht="22.5" x14ac:dyDescent="0.25">
      <c r="A151" s="94"/>
      <c r="B151" s="8">
        <v>4227</v>
      </c>
      <c r="C151" s="7"/>
      <c r="D151" s="96" t="s">
        <v>149</v>
      </c>
      <c r="E151" s="108">
        <v>8651.4</v>
      </c>
      <c r="F151" s="90"/>
      <c r="G151" s="108">
        <v>0</v>
      </c>
      <c r="H151" s="173">
        <f t="shared" si="16"/>
        <v>0</v>
      </c>
      <c r="I151" s="179"/>
    </row>
    <row r="152" spans="1:9" s="91" customFormat="1" ht="22.5" x14ac:dyDescent="0.25">
      <c r="A152" s="94"/>
      <c r="B152" s="5">
        <v>424</v>
      </c>
      <c r="C152" s="7"/>
      <c r="D152" s="96" t="s">
        <v>151</v>
      </c>
      <c r="E152" s="109">
        <f>E153</f>
        <v>34467.519999999997</v>
      </c>
      <c r="F152" s="109">
        <f t="shared" ref="F152:G152" si="34">F153</f>
        <v>0</v>
      </c>
      <c r="G152" s="109">
        <f t="shared" si="34"/>
        <v>326.33999999999997</v>
      </c>
      <c r="H152" s="173">
        <f t="shared" si="16"/>
        <v>0.9468044118056651</v>
      </c>
      <c r="I152" s="179"/>
    </row>
    <row r="153" spans="1:9" s="91" customFormat="1" x14ac:dyDescent="0.25">
      <c r="A153" s="94"/>
      <c r="B153" s="8">
        <v>4241</v>
      </c>
      <c r="C153" s="7"/>
      <c r="D153" s="97" t="s">
        <v>152</v>
      </c>
      <c r="E153" s="108">
        <v>34467.519999999997</v>
      </c>
      <c r="F153" s="90"/>
      <c r="G153" s="108">
        <v>326.33999999999997</v>
      </c>
      <c r="H153" s="173">
        <f t="shared" si="16"/>
        <v>0.9468044118056651</v>
      </c>
      <c r="I153" s="179"/>
    </row>
    <row r="154" spans="1:9" s="91" customFormat="1" x14ac:dyDescent="0.25">
      <c r="A154" s="94"/>
      <c r="B154" s="5">
        <v>426</v>
      </c>
      <c r="C154" s="7"/>
      <c r="D154" s="97" t="s">
        <v>259</v>
      </c>
      <c r="E154" s="108"/>
      <c r="F154" s="90"/>
      <c r="G154" s="109">
        <f>G155</f>
        <v>10625</v>
      </c>
      <c r="H154" s="173" t="e">
        <f t="shared" si="16"/>
        <v>#DIV/0!</v>
      </c>
      <c r="I154" s="179"/>
    </row>
    <row r="155" spans="1:9" s="91" customFormat="1" x14ac:dyDescent="0.25">
      <c r="A155" s="94"/>
      <c r="B155" s="8">
        <v>4264</v>
      </c>
      <c r="C155" s="7"/>
      <c r="D155" s="97" t="s">
        <v>260</v>
      </c>
      <c r="E155" s="108"/>
      <c r="F155" s="90"/>
      <c r="G155" s="108">
        <v>10625</v>
      </c>
      <c r="H155" s="173" t="e">
        <f t="shared" si="16"/>
        <v>#DIV/0!</v>
      </c>
      <c r="I155" s="179"/>
    </row>
    <row r="156" spans="1:9" ht="25.5" x14ac:dyDescent="0.25">
      <c r="A156" s="20"/>
      <c r="B156" s="20">
        <v>45</v>
      </c>
      <c r="C156" s="20"/>
      <c r="D156" s="24" t="s">
        <v>23</v>
      </c>
      <c r="E156" s="39">
        <f>E157+E159</f>
        <v>124383.8</v>
      </c>
      <c r="F156" s="39">
        <f>'POSEBNI DIO'!E56+'POSEBNI DIO'!E78</f>
        <v>80000</v>
      </c>
      <c r="G156" s="39">
        <f t="shared" ref="G156" si="35">G157+G159</f>
        <v>0</v>
      </c>
      <c r="H156" s="180">
        <f t="shared" si="16"/>
        <v>0</v>
      </c>
      <c r="I156" s="181">
        <f t="shared" si="17"/>
        <v>0</v>
      </c>
    </row>
    <row r="157" spans="1:9" ht="22.5" x14ac:dyDescent="0.25">
      <c r="A157" s="8"/>
      <c r="B157" s="5">
        <v>451</v>
      </c>
      <c r="C157" s="7"/>
      <c r="D157" s="96" t="s">
        <v>153</v>
      </c>
      <c r="E157" s="92">
        <f>E158</f>
        <v>124383.8</v>
      </c>
      <c r="F157" s="92">
        <f t="shared" ref="F157:G157" si="36">F158</f>
        <v>0</v>
      </c>
      <c r="G157" s="92">
        <f t="shared" si="36"/>
        <v>0</v>
      </c>
      <c r="H157" s="173">
        <f t="shared" si="16"/>
        <v>0</v>
      </c>
      <c r="I157" s="179"/>
    </row>
    <row r="158" spans="1:9" ht="22.5" x14ac:dyDescent="0.25">
      <c r="A158" s="8"/>
      <c r="B158" s="8">
        <v>4511</v>
      </c>
      <c r="C158" s="7"/>
      <c r="D158" s="96" t="s">
        <v>153</v>
      </c>
      <c r="E158" s="36">
        <v>124383.8</v>
      </c>
      <c r="F158" s="36"/>
      <c r="G158" s="36">
        <v>0</v>
      </c>
      <c r="H158" s="173">
        <f t="shared" si="16"/>
        <v>0</v>
      </c>
      <c r="I158" s="179"/>
    </row>
    <row r="159" spans="1:9" ht="22.5" x14ac:dyDescent="0.25">
      <c r="A159" s="8"/>
      <c r="B159" s="5">
        <v>452</v>
      </c>
      <c r="C159" s="7"/>
      <c r="D159" s="96" t="s">
        <v>221</v>
      </c>
      <c r="E159" s="92">
        <f>E160</f>
        <v>0</v>
      </c>
      <c r="F159" s="92">
        <f t="shared" ref="F159:G159" si="37">F160</f>
        <v>0</v>
      </c>
      <c r="G159" s="92">
        <f t="shared" si="37"/>
        <v>0</v>
      </c>
      <c r="H159" s="173" t="e">
        <f t="shared" ref="H159" si="38">(G159/E159)*100</f>
        <v>#DIV/0!</v>
      </c>
      <c r="I159" s="179"/>
    </row>
    <row r="160" spans="1:9" ht="22.5" x14ac:dyDescent="0.25">
      <c r="A160" s="8"/>
      <c r="B160" s="8">
        <v>4521</v>
      </c>
      <c r="C160" s="7"/>
      <c r="D160" s="96" t="s">
        <v>221</v>
      </c>
      <c r="E160" s="36">
        <v>0</v>
      </c>
      <c r="F160" s="36"/>
      <c r="G160" s="36"/>
      <c r="H160" s="173" t="e">
        <f t="shared" ref="H160" si="39">(G160/E160)*100</f>
        <v>#DIV/0!</v>
      </c>
      <c r="I160" s="179"/>
    </row>
  </sheetData>
  <mergeCells count="15">
    <mergeCell ref="A93:D93"/>
    <mergeCell ref="A7:H7"/>
    <mergeCell ref="A90:H90"/>
    <mergeCell ref="A79:D79"/>
    <mergeCell ref="A9:D9"/>
    <mergeCell ref="A65:D65"/>
    <mergeCell ref="A78:D78"/>
    <mergeCell ref="A92:D92"/>
    <mergeCell ref="A10:D10"/>
    <mergeCell ref="A66:D66"/>
    <mergeCell ref="A1:I1"/>
    <mergeCell ref="A3:H3"/>
    <mergeCell ref="A5:H5"/>
    <mergeCell ref="A63:H63"/>
    <mergeCell ref="A76:H76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zoomScale="140" zoomScaleNormal="140" workbookViewId="0">
      <selection activeCell="K29" sqref="K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7.5703125" customWidth="1"/>
    <col min="4" max="4" width="24.28515625" customWidth="1"/>
    <col min="5" max="7" width="25.28515625" customWidth="1"/>
    <col min="8" max="8" width="12.85546875" customWidth="1"/>
  </cols>
  <sheetData>
    <row r="1" spans="1:10" ht="42" customHeight="1" x14ac:dyDescent="0.25">
      <c r="A1" s="234" t="s">
        <v>242</v>
      </c>
      <c r="B1" s="234"/>
      <c r="C1" s="234"/>
      <c r="D1" s="234"/>
      <c r="E1" s="234"/>
      <c r="F1" s="234"/>
      <c r="G1" s="234"/>
      <c r="H1" s="234"/>
      <c r="I1" s="202"/>
      <c r="J1" s="202"/>
    </row>
    <row r="2" spans="1:10" ht="18" customHeight="1" x14ac:dyDescent="0.25">
      <c r="A2" s="14"/>
      <c r="B2" s="14"/>
      <c r="C2" s="14"/>
      <c r="D2" s="14"/>
      <c r="E2" s="14"/>
      <c r="F2" s="14"/>
      <c r="G2" s="14"/>
    </row>
    <row r="3" spans="1:10" ht="15.75" x14ac:dyDescent="0.25">
      <c r="A3" s="236" t="s">
        <v>13</v>
      </c>
      <c r="B3" s="236"/>
      <c r="C3" s="236"/>
      <c r="D3" s="236"/>
      <c r="E3" s="236"/>
      <c r="F3" s="236"/>
      <c r="G3" s="237"/>
    </row>
    <row r="4" spans="1:10" ht="18" x14ac:dyDescent="0.25">
      <c r="A4" s="14"/>
      <c r="B4" s="14"/>
      <c r="C4" s="14"/>
      <c r="D4" s="14"/>
      <c r="E4" s="14"/>
      <c r="F4" s="14"/>
      <c r="G4" s="3"/>
    </row>
    <row r="5" spans="1:10" ht="18" customHeight="1" x14ac:dyDescent="0.25">
      <c r="A5" s="236" t="s">
        <v>204</v>
      </c>
      <c r="B5" s="238"/>
      <c r="C5" s="238"/>
      <c r="D5" s="238"/>
      <c r="E5" s="238"/>
      <c r="F5" s="238"/>
      <c r="G5" s="238"/>
    </row>
    <row r="6" spans="1:10" ht="18" x14ac:dyDescent="0.25">
      <c r="A6" s="14"/>
      <c r="B6" s="14"/>
      <c r="C6" s="14"/>
      <c r="D6" s="14"/>
      <c r="E6" s="14"/>
      <c r="F6" s="14"/>
      <c r="G6" s="3"/>
    </row>
    <row r="7" spans="1:10" ht="15.75" x14ac:dyDescent="0.25">
      <c r="A7" s="236" t="s">
        <v>169</v>
      </c>
      <c r="B7" s="239"/>
      <c r="C7" s="239"/>
      <c r="D7" s="239"/>
      <c r="E7" s="239"/>
      <c r="F7" s="239"/>
      <c r="G7" s="239"/>
    </row>
    <row r="8" spans="1:10" ht="18" x14ac:dyDescent="0.25">
      <c r="A8" s="14"/>
      <c r="B8" s="14"/>
      <c r="C8" s="14"/>
      <c r="D8" s="14"/>
      <c r="E8" s="42"/>
      <c r="F8" s="42"/>
      <c r="G8" s="42"/>
      <c r="H8" s="31"/>
    </row>
    <row r="9" spans="1:10" ht="25.5" x14ac:dyDescent="0.25">
      <c r="A9" s="243" t="s">
        <v>10</v>
      </c>
      <c r="B9" s="244"/>
      <c r="C9" s="245"/>
      <c r="D9" s="162" t="s">
        <v>246</v>
      </c>
      <c r="E9" s="13" t="s">
        <v>243</v>
      </c>
      <c r="F9" s="162" t="s">
        <v>244</v>
      </c>
      <c r="G9" s="13" t="s">
        <v>184</v>
      </c>
      <c r="H9" s="13" t="s">
        <v>185</v>
      </c>
    </row>
    <row r="10" spans="1:10" x14ac:dyDescent="0.25">
      <c r="A10" s="246">
        <v>1</v>
      </c>
      <c r="B10" s="247"/>
      <c r="C10" s="248"/>
      <c r="D10" s="165">
        <v>2</v>
      </c>
      <c r="E10" s="81">
        <v>3</v>
      </c>
      <c r="F10" s="165">
        <v>4</v>
      </c>
      <c r="G10" s="164" t="s">
        <v>202</v>
      </c>
      <c r="H10" s="164" t="s">
        <v>203</v>
      </c>
    </row>
    <row r="11" spans="1:10" s="141" customFormat="1" ht="25.5" customHeight="1" x14ac:dyDescent="0.25">
      <c r="A11" s="258" t="s">
        <v>207</v>
      </c>
      <c r="B11" s="259"/>
      <c r="C11" s="260"/>
      <c r="D11" s="140">
        <f>SUM(D12:D19)</f>
        <v>4581653.18</v>
      </c>
      <c r="E11" s="140">
        <f>SUM(E12:E19)</f>
        <v>5157003</v>
      </c>
      <c r="F11" s="140">
        <f>SUM(F12:F19)</f>
        <v>2287470.79</v>
      </c>
      <c r="G11" s="140">
        <f>F11/D11*100</f>
        <v>49.926755695637361</v>
      </c>
      <c r="H11" s="140">
        <f>F11/E11*100</f>
        <v>44.356592191239756</v>
      </c>
    </row>
    <row r="12" spans="1:10" x14ac:dyDescent="0.25">
      <c r="A12" s="249" t="s">
        <v>170</v>
      </c>
      <c r="B12" s="250"/>
      <c r="C12" s="251"/>
      <c r="D12" s="36">
        <v>709384.85</v>
      </c>
      <c r="E12" s="36">
        <v>785618</v>
      </c>
      <c r="F12" s="36">
        <f>' Račun prihoda i rashoda'!G50</f>
        <v>326964.11</v>
      </c>
      <c r="G12" s="140">
        <f t="shared" ref="G12:G19" si="0">F12/D12*100</f>
        <v>46.09121691843292</v>
      </c>
      <c r="H12" s="140">
        <f t="shared" ref="H12:H19" si="1">F12/E12*100</f>
        <v>41.618714184247303</v>
      </c>
    </row>
    <row r="13" spans="1:10" x14ac:dyDescent="0.25">
      <c r="A13" s="249" t="s">
        <v>171</v>
      </c>
      <c r="B13" s="250"/>
      <c r="C13" s="251"/>
      <c r="D13" s="36">
        <v>6371.66</v>
      </c>
      <c r="E13" s="36">
        <v>5390</v>
      </c>
      <c r="F13" s="36">
        <f>' Račun prihoda i rashoda'!G33+' Račun prihoda i rashoda'!G41+' Račun prihoda i rashoda'!G59</f>
        <v>2516.3000000000002</v>
      </c>
      <c r="G13" s="140">
        <f t="shared" si="0"/>
        <v>39.492063292768293</v>
      </c>
      <c r="H13" s="140">
        <f t="shared" si="1"/>
        <v>46.684601113172548</v>
      </c>
    </row>
    <row r="14" spans="1:10" x14ac:dyDescent="0.25">
      <c r="A14" s="249" t="s">
        <v>258</v>
      </c>
      <c r="B14" s="250"/>
      <c r="C14" s="251"/>
      <c r="D14" s="36">
        <v>89808.69</v>
      </c>
      <c r="E14" s="36">
        <v>91450</v>
      </c>
      <c r="F14" s="36">
        <f>' Račun prihoda i rashoda'!G37</f>
        <v>50651.15</v>
      </c>
      <c r="G14" s="140">
        <f t="shared" si="0"/>
        <v>56.398940904271065</v>
      </c>
      <c r="H14" s="140">
        <f t="shared" si="1"/>
        <v>55.3867140513942</v>
      </c>
    </row>
    <row r="15" spans="1:10" x14ac:dyDescent="0.25">
      <c r="A15" s="249" t="s">
        <v>180</v>
      </c>
      <c r="B15" s="250"/>
      <c r="C15" s="251"/>
      <c r="D15" s="36">
        <v>0</v>
      </c>
      <c r="E15" s="36">
        <v>0</v>
      </c>
      <c r="F15" s="36">
        <f>' Račun prihoda i rashoda'!G14</f>
        <v>0</v>
      </c>
      <c r="G15" s="140" t="e">
        <f t="shared" si="0"/>
        <v>#DIV/0!</v>
      </c>
      <c r="H15" s="140" t="e">
        <f t="shared" si="1"/>
        <v>#DIV/0!</v>
      </c>
    </row>
    <row r="16" spans="1:10" x14ac:dyDescent="0.25">
      <c r="A16" s="249" t="s">
        <v>256</v>
      </c>
      <c r="B16" s="250"/>
      <c r="C16" s="251"/>
      <c r="D16" s="36">
        <v>30831.14</v>
      </c>
      <c r="E16" s="36">
        <v>143150</v>
      </c>
      <c r="F16" s="36">
        <f>' Račun prihoda i rashoda'!G26</f>
        <v>8351.7800000000007</v>
      </c>
      <c r="G16" s="140">
        <f t="shared" si="0"/>
        <v>27.088781018152432</v>
      </c>
      <c r="H16" s="140">
        <f t="shared" si="1"/>
        <v>5.8342857142857145</v>
      </c>
    </row>
    <row r="17" spans="1:8" x14ac:dyDescent="0.25">
      <c r="A17" s="249" t="s">
        <v>257</v>
      </c>
      <c r="B17" s="250"/>
      <c r="C17" s="251"/>
      <c r="D17" s="36">
        <v>60469.81</v>
      </c>
      <c r="E17" s="36">
        <v>64655</v>
      </c>
      <c r="F17" s="36">
        <f>' Račun prihoda i rashoda'!G21+' Račun prihoda i rashoda'!G54</f>
        <v>0</v>
      </c>
      <c r="G17" s="140">
        <f t="shared" si="0"/>
        <v>0</v>
      </c>
      <c r="H17" s="140">
        <f t="shared" si="1"/>
        <v>0</v>
      </c>
    </row>
    <row r="18" spans="1:8" x14ac:dyDescent="0.25">
      <c r="A18" s="249" t="s">
        <v>255</v>
      </c>
      <c r="B18" s="250"/>
      <c r="C18" s="251"/>
      <c r="D18" s="36">
        <v>3681955.93</v>
      </c>
      <c r="E18" s="36">
        <v>4065390</v>
      </c>
      <c r="F18" s="36">
        <f>' Račun prihoda i rashoda'!G17</f>
        <v>1898937.45</v>
      </c>
      <c r="G18" s="140">
        <f t="shared" si="0"/>
        <v>51.574149340782569</v>
      </c>
      <c r="H18" s="140">
        <f t="shared" si="1"/>
        <v>46.709847025746605</v>
      </c>
    </row>
    <row r="19" spans="1:8" x14ac:dyDescent="0.25">
      <c r="A19" s="249" t="s">
        <v>174</v>
      </c>
      <c r="B19" s="250"/>
      <c r="C19" s="251"/>
      <c r="D19" s="36">
        <v>2831.1</v>
      </c>
      <c r="E19" s="36">
        <v>1350</v>
      </c>
      <c r="F19" s="36">
        <f>' Račun prihoda i rashoda'!G45</f>
        <v>50</v>
      </c>
      <c r="G19" s="140">
        <f t="shared" si="0"/>
        <v>1.7660979831161032</v>
      </c>
      <c r="H19" s="140">
        <f t="shared" si="1"/>
        <v>3.7037037037037033</v>
      </c>
    </row>
    <row r="22" spans="1:8" ht="15.75" x14ac:dyDescent="0.25">
      <c r="A22" s="236" t="s">
        <v>175</v>
      </c>
      <c r="B22" s="239"/>
      <c r="C22" s="239"/>
      <c r="D22" s="239"/>
      <c r="E22" s="239"/>
      <c r="F22" s="239"/>
      <c r="G22" s="239"/>
    </row>
    <row r="23" spans="1:8" ht="18" x14ac:dyDescent="0.25">
      <c r="A23" s="14"/>
      <c r="B23" s="14"/>
      <c r="C23" s="14"/>
      <c r="D23" s="14"/>
      <c r="E23" s="42"/>
      <c r="F23" s="42"/>
      <c r="G23" s="42"/>
      <c r="H23" s="31"/>
    </row>
    <row r="24" spans="1:8" ht="25.5" x14ac:dyDescent="0.25">
      <c r="A24" s="243" t="s">
        <v>10</v>
      </c>
      <c r="B24" s="244"/>
      <c r="C24" s="245"/>
      <c r="D24" s="162" t="s">
        <v>246</v>
      </c>
      <c r="E24" s="13" t="s">
        <v>243</v>
      </c>
      <c r="F24" s="162" t="s">
        <v>244</v>
      </c>
      <c r="G24" s="13" t="s">
        <v>184</v>
      </c>
      <c r="H24" s="13" t="s">
        <v>185</v>
      </c>
    </row>
    <row r="25" spans="1:8" x14ac:dyDescent="0.25">
      <c r="A25" s="246">
        <v>1</v>
      </c>
      <c r="B25" s="247"/>
      <c r="C25" s="248"/>
      <c r="D25" s="165">
        <v>2</v>
      </c>
      <c r="E25" s="81">
        <v>3</v>
      </c>
      <c r="F25" s="165">
        <v>4</v>
      </c>
      <c r="G25" s="164" t="s">
        <v>202</v>
      </c>
      <c r="H25" s="164" t="s">
        <v>203</v>
      </c>
    </row>
    <row r="26" spans="1:8" ht="15.75" customHeight="1" x14ac:dyDescent="0.25">
      <c r="A26" s="255" t="s">
        <v>208</v>
      </c>
      <c r="B26" s="256"/>
      <c r="C26" s="257"/>
      <c r="D26" s="41">
        <f t="shared" ref="D26" si="2">SUM(D27:D40)</f>
        <v>4887372.55</v>
      </c>
      <c r="E26" s="41">
        <f>SUM(E27:E40)</f>
        <v>4763203</v>
      </c>
      <c r="F26" s="41">
        <f>SUM(F27:F40)</f>
        <v>2281206.7899999996</v>
      </c>
      <c r="G26" s="140">
        <f>F26/D26*100</f>
        <v>46.67552486867406</v>
      </c>
      <c r="H26" s="140">
        <f>F26/E26*100</f>
        <v>47.892285716145203</v>
      </c>
    </row>
    <row r="27" spans="1:8" s="142" customFormat="1" ht="15.75" customHeight="1" x14ac:dyDescent="0.25">
      <c r="A27" s="249" t="s">
        <v>170</v>
      </c>
      <c r="B27" s="250"/>
      <c r="C27" s="251"/>
      <c r="D27" s="40">
        <v>732528.29</v>
      </c>
      <c r="E27" s="40">
        <f>'POSEBNI DIO'!E11+'POSEBNI DIO'!E39+'POSEBNI DIO'!E62+'POSEBNI DIO'!E76+'POSEBNI DIO'!E323+'POSEBNI DIO'!E332+'POSEBNI DIO'!E345+'POSEBNI DIO'!E351+'POSEBNI DIO'!E371+'POSEBNI DIO'!E411+'POSEBNI DIO'!E71+'POSEBNI DIO'!E46</f>
        <v>652418</v>
      </c>
      <c r="F27" s="40">
        <f>'POSEBNI DIO'!F11+'POSEBNI DIO'!F39+'POSEBNI DIO'!F62+'POSEBNI DIO'!F76+'POSEBNI DIO'!F323+'POSEBNI DIO'!F332+'POSEBNI DIO'!F345+'POSEBNI DIO'!F351+'POSEBNI DIO'!F371+'POSEBNI DIO'!F411+'POSEBNI DIO'!F71+'POSEBNI DIO'!F46</f>
        <v>341102.26999999996</v>
      </c>
      <c r="G27" s="140">
        <f t="shared" ref="G27:G40" si="3">F27/D27*100</f>
        <v>46.565064401813061</v>
      </c>
      <c r="H27" s="140">
        <f t="shared" ref="H27:H40" si="4">F27/E27*100</f>
        <v>52.28278036473548</v>
      </c>
    </row>
    <row r="28" spans="1:8" s="141" customFormat="1" x14ac:dyDescent="0.25">
      <c r="A28" s="249" t="s">
        <v>171</v>
      </c>
      <c r="B28" s="250"/>
      <c r="C28" s="251"/>
      <c r="D28" s="36">
        <v>1000.58</v>
      </c>
      <c r="E28" s="36">
        <f>'POSEBNI DIO'!E81+'POSEBNI DIO'!E138+'POSEBNI DIO'!E276+'POSEBNI DIO'!E289</f>
        <v>5390</v>
      </c>
      <c r="F28" s="36">
        <f>'POSEBNI DIO'!F81+'POSEBNI DIO'!F138+'POSEBNI DIO'!F276+'POSEBNI DIO'!F289</f>
        <v>40.28</v>
      </c>
      <c r="G28" s="140">
        <f t="shared" si="3"/>
        <v>4.0256651142337443</v>
      </c>
      <c r="H28" s="140">
        <f t="shared" si="4"/>
        <v>0.7473098330241188</v>
      </c>
    </row>
    <row r="29" spans="1:8" s="141" customFormat="1" x14ac:dyDescent="0.25">
      <c r="A29" s="249" t="s">
        <v>176</v>
      </c>
      <c r="B29" s="250"/>
      <c r="C29" s="251"/>
      <c r="D29" s="36">
        <v>4171.99</v>
      </c>
      <c r="E29" s="36">
        <f>'POSEBNI DIO'!E84+'POSEBNI DIO'!E148+'POSEBNI DIO'!E279+'POSEBNI DIO'!E292</f>
        <v>3800</v>
      </c>
      <c r="F29" s="36">
        <f>'POSEBNI DIO'!F84+'POSEBNI DIO'!F148+'POSEBNI DIO'!F279+'POSEBNI DIO'!F292</f>
        <v>2543.35</v>
      </c>
      <c r="G29" s="140">
        <f t="shared" si="3"/>
        <v>60.962514291740874</v>
      </c>
      <c r="H29" s="140">
        <f t="shared" si="4"/>
        <v>66.930263157894728</v>
      </c>
    </row>
    <row r="30" spans="1:8" s="141" customFormat="1" x14ac:dyDescent="0.25">
      <c r="A30" s="249" t="s">
        <v>172</v>
      </c>
      <c r="B30" s="250"/>
      <c r="C30" s="251"/>
      <c r="D30" s="36">
        <v>81347.25</v>
      </c>
      <c r="E30" s="36">
        <f>'POSEBNI DIO'!E168+'POSEBNI DIO'!E282+'POSEBNI DIO'!E297</f>
        <v>91450</v>
      </c>
      <c r="F30" s="36">
        <f>'POSEBNI DIO'!F168+'POSEBNI DIO'!F282+'POSEBNI DIO'!F297</f>
        <v>44545.74</v>
      </c>
      <c r="G30" s="140">
        <f t="shared" si="3"/>
        <v>54.759982666900228</v>
      </c>
      <c r="H30" s="140">
        <f t="shared" si="4"/>
        <v>48.71048660470202</v>
      </c>
    </row>
    <row r="31" spans="1:8" s="141" customFormat="1" x14ac:dyDescent="0.25">
      <c r="A31" s="252" t="s">
        <v>177</v>
      </c>
      <c r="B31" s="253"/>
      <c r="C31" s="254"/>
      <c r="D31" s="36">
        <v>11404.31</v>
      </c>
      <c r="E31" s="36">
        <f>'POSEBNI DIO'!E193+'POSEBNI DIO'!E285+'POSEBNI DIO'!E301</f>
        <v>10000</v>
      </c>
      <c r="F31" s="36">
        <f>'POSEBNI DIO'!F193+'POSEBNI DIO'!F285+'POSEBNI DIO'!F301</f>
        <v>3540.2200000000003</v>
      </c>
      <c r="G31" s="140">
        <f t="shared" si="3"/>
        <v>31.042825037200849</v>
      </c>
      <c r="H31" s="140">
        <f t="shared" si="4"/>
        <v>35.402200000000001</v>
      </c>
    </row>
    <row r="32" spans="1:8" s="141" customFormat="1" x14ac:dyDescent="0.25">
      <c r="A32" s="249" t="s">
        <v>180</v>
      </c>
      <c r="B32" s="250"/>
      <c r="C32" s="251"/>
      <c r="D32" s="36">
        <v>0</v>
      </c>
      <c r="E32" s="36">
        <f>'POSEBNI DIO'!E94</f>
        <v>0</v>
      </c>
      <c r="F32" s="36">
        <f>'POSEBNI DIO'!F94</f>
        <v>0</v>
      </c>
      <c r="G32" s="140" t="e">
        <f t="shared" si="3"/>
        <v>#DIV/0!</v>
      </c>
      <c r="H32" s="140" t="e">
        <f t="shared" si="4"/>
        <v>#DIV/0!</v>
      </c>
    </row>
    <row r="33" spans="1:8" s="141" customFormat="1" x14ac:dyDescent="0.25">
      <c r="A33" s="249" t="s">
        <v>178</v>
      </c>
      <c r="B33" s="250"/>
      <c r="C33" s="251"/>
      <c r="D33" s="36">
        <v>0</v>
      </c>
      <c r="E33" s="36">
        <f>'POSEBNI DIO'!E104</f>
        <v>0</v>
      </c>
      <c r="F33" s="36">
        <f>'POSEBNI DIO'!F104</f>
        <v>0</v>
      </c>
      <c r="G33" s="140" t="e">
        <f t="shared" si="3"/>
        <v>#DIV/0!</v>
      </c>
      <c r="H33" s="140" t="e">
        <f t="shared" si="4"/>
        <v>#DIV/0!</v>
      </c>
    </row>
    <row r="34" spans="1:8" s="141" customFormat="1" x14ac:dyDescent="0.25">
      <c r="A34" s="249" t="s">
        <v>256</v>
      </c>
      <c r="B34" s="250"/>
      <c r="C34" s="251"/>
      <c r="D34" s="36">
        <v>25035.360000000001</v>
      </c>
      <c r="E34" s="36">
        <f>'POSEBNI DIO'!E87+'POSEBNI DIO'!E203+'POSEBNI DIO'!E365+'POSEBNI DIO'!E397</f>
        <v>143150</v>
      </c>
      <c r="F34" s="36">
        <f>'POSEBNI DIO'!F87+'POSEBNI DIO'!F203+'POSEBNI DIO'!F365+'POSEBNI DIO'!F397</f>
        <v>8210.84</v>
      </c>
      <c r="G34" s="140">
        <f t="shared" si="3"/>
        <v>32.796971962855736</v>
      </c>
      <c r="H34" s="140">
        <f t="shared" si="4"/>
        <v>5.7358295494236815</v>
      </c>
    </row>
    <row r="35" spans="1:8" s="141" customFormat="1" x14ac:dyDescent="0.25">
      <c r="A35" s="249" t="s">
        <v>223</v>
      </c>
      <c r="B35" s="250"/>
      <c r="C35" s="251"/>
      <c r="D35" s="36">
        <v>0</v>
      </c>
      <c r="E35" s="36">
        <f>'POSEBNI DIO'!E213</f>
        <v>0</v>
      </c>
      <c r="F35" s="36">
        <f>'POSEBNI DIO'!F213</f>
        <v>0</v>
      </c>
      <c r="G35" s="140" t="e">
        <f t="shared" si="3"/>
        <v>#DIV/0!</v>
      </c>
      <c r="H35" s="140" t="e">
        <f t="shared" si="4"/>
        <v>#DIV/0!</v>
      </c>
    </row>
    <row r="36" spans="1:8" s="141" customFormat="1" x14ac:dyDescent="0.25">
      <c r="A36" s="249" t="s">
        <v>235</v>
      </c>
      <c r="B36" s="250"/>
      <c r="C36" s="251"/>
      <c r="D36" s="36">
        <v>59986.77</v>
      </c>
      <c r="E36" s="36">
        <f>'POSEBNI DIO'!E360+'POSEBNI DIO'!E384+'POSEBNI DIO'!E54</f>
        <v>64655</v>
      </c>
      <c r="F36" s="36">
        <f>'POSEBNI DIO'!F360+'POSEBNI DIO'!F384+'POSEBNI DIO'!F54</f>
        <v>0</v>
      </c>
      <c r="G36" s="140">
        <f t="shared" si="3"/>
        <v>0</v>
      </c>
      <c r="H36" s="140">
        <f t="shared" si="4"/>
        <v>0</v>
      </c>
    </row>
    <row r="37" spans="1:8" s="141" customFormat="1" x14ac:dyDescent="0.25">
      <c r="A37" s="249" t="s">
        <v>173</v>
      </c>
      <c r="B37" s="250"/>
      <c r="C37" s="251"/>
      <c r="D37" s="36">
        <v>3963169.56</v>
      </c>
      <c r="E37" s="36">
        <f>'POSEBNI DIO'!E114+'POSEBNI DIO'!E221+'POSEBNI DIO'!E317</f>
        <v>3787690</v>
      </c>
      <c r="F37" s="36">
        <f>'POSEBNI DIO'!F114+'POSEBNI DIO'!F221+'POSEBNI DIO'!F317</f>
        <v>1877037.4499999997</v>
      </c>
      <c r="G37" s="140">
        <f t="shared" si="3"/>
        <v>47.362027326431111</v>
      </c>
      <c r="H37" s="140">
        <f t="shared" si="4"/>
        <v>49.556258563926818</v>
      </c>
    </row>
    <row r="38" spans="1:8" s="141" customFormat="1" x14ac:dyDescent="0.25">
      <c r="A38" s="249" t="s">
        <v>181</v>
      </c>
      <c r="B38" s="250"/>
      <c r="C38" s="251"/>
      <c r="D38" s="36">
        <v>5226.5</v>
      </c>
      <c r="E38" s="36">
        <f>'POSEBNI DIO'!E244+'POSEBNI DIO'!E314</f>
        <v>3300</v>
      </c>
      <c r="F38" s="36">
        <f>'POSEBNI DIO'!F244+'POSEBNI DIO'!F314</f>
        <v>4136.6399999999994</v>
      </c>
      <c r="G38" s="140">
        <f t="shared" si="3"/>
        <v>79.147421792786758</v>
      </c>
      <c r="H38" s="140">
        <f t="shared" si="4"/>
        <v>125.35272727272726</v>
      </c>
    </row>
    <row r="39" spans="1:8" s="141" customFormat="1" x14ac:dyDescent="0.25">
      <c r="A39" s="249" t="s">
        <v>174</v>
      </c>
      <c r="B39" s="250"/>
      <c r="C39" s="251"/>
      <c r="D39" s="36">
        <v>2831.1</v>
      </c>
      <c r="E39" s="36">
        <f>'POSEBNI DIO'!E133+'POSEBNI DIO'!E258+'POSEBNI DIO'!E305</f>
        <v>1350</v>
      </c>
      <c r="F39" s="36">
        <f>'POSEBNI DIO'!F133+'POSEBNI DIO'!F258+'POSEBNI DIO'!F305</f>
        <v>50</v>
      </c>
      <c r="G39" s="140">
        <f t="shared" si="3"/>
        <v>1.7660979831161032</v>
      </c>
      <c r="H39" s="140">
        <f t="shared" si="4"/>
        <v>3.7037037037037033</v>
      </c>
    </row>
    <row r="40" spans="1:8" s="141" customFormat="1" x14ac:dyDescent="0.25">
      <c r="A40" s="249" t="s">
        <v>179</v>
      </c>
      <c r="B40" s="250"/>
      <c r="C40" s="251"/>
      <c r="D40" s="36">
        <v>670.84</v>
      </c>
      <c r="E40" s="36">
        <f>'POSEBNI DIO'!E268+'POSEBNI DIO'!E309</f>
        <v>0</v>
      </c>
      <c r="F40" s="36">
        <f>'POSEBNI DIO'!F268+'POSEBNI DIO'!F309</f>
        <v>0</v>
      </c>
      <c r="G40" s="140">
        <f t="shared" si="3"/>
        <v>0</v>
      </c>
      <c r="H40" s="140" t="e">
        <f t="shared" si="4"/>
        <v>#DIV/0!</v>
      </c>
    </row>
  </sheetData>
  <mergeCells count="33">
    <mergeCell ref="A29:C29"/>
    <mergeCell ref="A12:C12"/>
    <mergeCell ref="A13:C13"/>
    <mergeCell ref="A14:C14"/>
    <mergeCell ref="A16:C16"/>
    <mergeCell ref="A18:C18"/>
    <mergeCell ref="A19:C19"/>
    <mergeCell ref="A28:C28"/>
    <mergeCell ref="A27:C27"/>
    <mergeCell ref="A10:C10"/>
    <mergeCell ref="A25:C25"/>
    <mergeCell ref="A11:C11"/>
    <mergeCell ref="A3:G3"/>
    <mergeCell ref="A5:G5"/>
    <mergeCell ref="A7:G7"/>
    <mergeCell ref="A9:C9"/>
    <mergeCell ref="A17:C17"/>
    <mergeCell ref="A1:H1"/>
    <mergeCell ref="A36:C36"/>
    <mergeCell ref="A38:C38"/>
    <mergeCell ref="A39:C39"/>
    <mergeCell ref="A40:C40"/>
    <mergeCell ref="A15:C15"/>
    <mergeCell ref="A32:C32"/>
    <mergeCell ref="A30:C30"/>
    <mergeCell ref="A31:C31"/>
    <mergeCell ref="A33:C33"/>
    <mergeCell ref="A34:C34"/>
    <mergeCell ref="A35:C35"/>
    <mergeCell ref="A37:C37"/>
    <mergeCell ref="A22:G22"/>
    <mergeCell ref="A24:C24"/>
    <mergeCell ref="A26:C26"/>
  </mergeCells>
  <pageMargins left="0.51181102362204722" right="0.51181102362204722" top="0.55118110236220474" bottom="0.55118110236220474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zoomScale="170" zoomScaleNormal="170" workbookViewId="0">
      <selection activeCell="C17" sqref="C17"/>
    </sheetView>
  </sheetViews>
  <sheetFormatPr defaultRowHeight="15" x14ac:dyDescent="0.25"/>
  <cols>
    <col min="1" max="1" width="37.7109375" customWidth="1"/>
    <col min="2" max="2" width="18.85546875" customWidth="1"/>
    <col min="3" max="3" width="22.5703125" customWidth="1"/>
    <col min="4" max="4" width="21.7109375" customWidth="1"/>
    <col min="5" max="5" width="12.5703125" customWidth="1"/>
    <col min="6" max="6" width="11.28515625" customWidth="1"/>
  </cols>
  <sheetData>
    <row r="1" spans="1:11" ht="42" customHeight="1" x14ac:dyDescent="0.25">
      <c r="A1" s="234" t="s">
        <v>242</v>
      </c>
      <c r="B1" s="234"/>
      <c r="C1" s="234"/>
      <c r="D1" s="234"/>
      <c r="E1" s="234"/>
      <c r="F1" s="234"/>
      <c r="G1" s="234"/>
      <c r="H1" s="202"/>
      <c r="I1" s="202"/>
      <c r="J1" s="202"/>
      <c r="K1" s="77"/>
    </row>
    <row r="2" spans="1:11" ht="15.75" x14ac:dyDescent="0.25">
      <c r="A2" s="236" t="s">
        <v>13</v>
      </c>
      <c r="B2" s="236"/>
      <c r="C2" s="236"/>
      <c r="D2" s="237"/>
      <c r="E2" s="237"/>
    </row>
    <row r="3" spans="1:11" ht="18" x14ac:dyDescent="0.25">
      <c r="A3" s="2"/>
      <c r="B3" s="14"/>
      <c r="C3" s="2"/>
      <c r="D3" s="3"/>
      <c r="E3" s="3"/>
    </row>
    <row r="4" spans="1:11" ht="18" customHeight="1" x14ac:dyDescent="0.25">
      <c r="A4" s="236" t="s">
        <v>2</v>
      </c>
      <c r="B4" s="236"/>
      <c r="C4" s="238"/>
      <c r="D4" s="238"/>
      <c r="E4" s="238"/>
    </row>
    <row r="5" spans="1:11" ht="18" x14ac:dyDescent="0.25">
      <c r="A5" s="2"/>
      <c r="B5" s="14"/>
      <c r="C5" s="2"/>
      <c r="D5" s="3"/>
      <c r="E5" s="3"/>
    </row>
    <row r="6" spans="1:11" ht="15.75" x14ac:dyDescent="0.25">
      <c r="A6" s="236" t="s">
        <v>9</v>
      </c>
      <c r="B6" s="236"/>
      <c r="C6" s="239"/>
      <c r="D6" s="239"/>
      <c r="E6" s="239"/>
    </row>
    <row r="7" spans="1:11" ht="18" x14ac:dyDescent="0.25">
      <c r="A7" s="2"/>
      <c r="B7" s="14"/>
      <c r="C7" s="2"/>
      <c r="D7" s="3"/>
      <c r="E7" s="31"/>
    </row>
    <row r="8" spans="1:11" ht="25.5" x14ac:dyDescent="0.25">
      <c r="A8" s="82" t="s">
        <v>10</v>
      </c>
      <c r="B8" s="162" t="s">
        <v>246</v>
      </c>
      <c r="C8" s="13" t="s">
        <v>243</v>
      </c>
      <c r="D8" s="162" t="s">
        <v>244</v>
      </c>
      <c r="E8" s="13" t="s">
        <v>184</v>
      </c>
      <c r="F8" s="13" t="s">
        <v>185</v>
      </c>
    </row>
    <row r="9" spans="1:11" x14ac:dyDescent="0.25">
      <c r="A9" s="81">
        <v>1</v>
      </c>
      <c r="B9" s="81">
        <v>2</v>
      </c>
      <c r="C9" s="81">
        <v>3</v>
      </c>
      <c r="D9" s="81">
        <v>4</v>
      </c>
      <c r="E9" s="163" t="s">
        <v>202</v>
      </c>
      <c r="F9" s="163" t="s">
        <v>203</v>
      </c>
    </row>
    <row r="10" spans="1:11" ht="15.75" customHeight="1" x14ac:dyDescent="0.25">
      <c r="A10" s="5" t="s">
        <v>11</v>
      </c>
      <c r="B10" s="67">
        <f t="shared" ref="B10:D10" si="0">B11</f>
        <v>4887372.5500000007</v>
      </c>
      <c r="C10" s="67">
        <f>C11</f>
        <v>4763203</v>
      </c>
      <c r="D10" s="67">
        <f t="shared" si="0"/>
        <v>2281206.79</v>
      </c>
      <c r="E10" s="99">
        <f>(D10/B10)*100</f>
        <v>46.67552486867406</v>
      </c>
      <c r="F10" s="99">
        <f>(D10/C10)*100</f>
        <v>47.892285716145203</v>
      </c>
    </row>
    <row r="11" spans="1:11" ht="15.75" customHeight="1" x14ac:dyDescent="0.25">
      <c r="A11" s="5" t="s">
        <v>25</v>
      </c>
      <c r="B11" s="66">
        <f>B12+B13</f>
        <v>4887372.5500000007</v>
      </c>
      <c r="C11" s="66">
        <f>C12+C13</f>
        <v>4763203</v>
      </c>
      <c r="D11" s="66">
        <f>D12+D13</f>
        <v>2281206.79</v>
      </c>
      <c r="E11" s="99">
        <f t="shared" ref="E11:E13" si="1">(D11/B11)*100</f>
        <v>46.67552486867406</v>
      </c>
      <c r="F11" s="99">
        <f t="shared" ref="F11:F13" si="2">(D11/C11)*100</f>
        <v>47.892285716145203</v>
      </c>
    </row>
    <row r="12" spans="1:11" x14ac:dyDescent="0.25">
      <c r="A12" s="9" t="s">
        <v>26</v>
      </c>
      <c r="B12" s="66">
        <v>4571474.2300000004</v>
      </c>
      <c r="C12" s="66">
        <v>4459203</v>
      </c>
      <c r="D12" s="66">
        <f>(2258998.04+22208.75)-D13</f>
        <v>2104524.17</v>
      </c>
      <c r="E12" s="99">
        <f t="shared" si="1"/>
        <v>46.036006419749626</v>
      </c>
      <c r="F12" s="99">
        <f t="shared" si="2"/>
        <v>47.195074321577195</v>
      </c>
    </row>
    <row r="13" spans="1:11" x14ac:dyDescent="0.25">
      <c r="A13" s="5" t="s">
        <v>27</v>
      </c>
      <c r="B13" s="66">
        <v>315898.32</v>
      </c>
      <c r="C13" s="66">
        <v>304000</v>
      </c>
      <c r="D13" s="66">
        <f>8210.84+33399.44+135072.34</f>
        <v>176682.62</v>
      </c>
      <c r="E13" s="99">
        <f t="shared" si="1"/>
        <v>55.930218305687731</v>
      </c>
      <c r="F13" s="99">
        <f t="shared" si="2"/>
        <v>58.119282894736848</v>
      </c>
    </row>
  </sheetData>
  <mergeCells count="4">
    <mergeCell ref="A2:E2"/>
    <mergeCell ref="A4:E4"/>
    <mergeCell ref="A6:E6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8"/>
  <sheetViews>
    <sheetView zoomScale="140" zoomScaleNormal="140" workbookViewId="0">
      <selection activeCell="F15" sqref="F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5.7109375" customWidth="1"/>
    <col min="4" max="4" width="37.28515625" customWidth="1"/>
    <col min="5" max="6" width="25.28515625" customWidth="1"/>
    <col min="7" max="7" width="14.5703125" customWidth="1"/>
    <col min="9" max="9" width="17.5703125" style="110" customWidth="1"/>
    <col min="10" max="10" width="18.85546875" customWidth="1"/>
  </cols>
  <sheetData>
    <row r="1" spans="1:10" ht="42" customHeight="1" x14ac:dyDescent="0.25">
      <c r="A1" s="234" t="s">
        <v>242</v>
      </c>
      <c r="B1" s="234"/>
      <c r="C1" s="234"/>
      <c r="D1" s="234"/>
      <c r="E1" s="234"/>
      <c r="F1" s="234"/>
      <c r="G1" s="234"/>
      <c r="H1" s="202"/>
      <c r="I1" s="202"/>
      <c r="J1" s="202"/>
    </row>
    <row r="2" spans="1:10" ht="18" x14ac:dyDescent="0.25">
      <c r="A2" s="2"/>
      <c r="B2" s="2"/>
      <c r="C2" s="2"/>
      <c r="D2" s="2"/>
      <c r="E2" s="2"/>
      <c r="F2" s="3"/>
      <c r="G2" s="3"/>
    </row>
    <row r="3" spans="1:10" ht="18" customHeight="1" x14ac:dyDescent="0.25">
      <c r="A3" s="236" t="s">
        <v>12</v>
      </c>
      <c r="B3" s="238"/>
      <c r="C3" s="238"/>
      <c r="D3" s="238"/>
      <c r="E3" s="238"/>
      <c r="F3" s="238"/>
      <c r="G3" s="238"/>
    </row>
    <row r="4" spans="1:10" ht="18" customHeight="1" x14ac:dyDescent="0.25">
      <c r="A4" s="143"/>
      <c r="B4" s="144"/>
      <c r="C4" s="144"/>
      <c r="D4" s="282" t="s">
        <v>209</v>
      </c>
      <c r="E4" s="282"/>
      <c r="F4" s="282"/>
      <c r="G4" s="144"/>
    </row>
    <row r="5" spans="1:10" ht="18" customHeight="1" x14ac:dyDescent="0.25">
      <c r="A5" s="143"/>
      <c r="B5" s="144"/>
      <c r="C5" s="144"/>
      <c r="D5" s="144"/>
      <c r="E5" s="144"/>
      <c r="F5" s="144"/>
      <c r="G5" s="144"/>
    </row>
    <row r="6" spans="1:10" ht="18" x14ac:dyDescent="0.25">
      <c r="A6" s="2"/>
      <c r="B6" s="2"/>
      <c r="C6" s="31"/>
      <c r="D6" s="2"/>
      <c r="E6" s="42">
        <f>E9+E321</f>
        <v>4763203</v>
      </c>
      <c r="F6" s="42">
        <f>F9+F321</f>
        <v>2281206.79</v>
      </c>
      <c r="G6" s="42">
        <f>F6/E6*100</f>
        <v>47.892285716145203</v>
      </c>
    </row>
    <row r="7" spans="1:10" x14ac:dyDescent="0.25">
      <c r="A7" s="243" t="s">
        <v>10</v>
      </c>
      <c r="B7" s="244"/>
      <c r="C7" s="244"/>
      <c r="D7" s="245"/>
      <c r="E7" s="13" t="s">
        <v>243</v>
      </c>
      <c r="F7" s="162" t="s">
        <v>244</v>
      </c>
      <c r="G7" s="13" t="s">
        <v>89</v>
      </c>
    </row>
    <row r="8" spans="1:10" s="85" customFormat="1" ht="12" x14ac:dyDescent="0.2">
      <c r="A8" s="286">
        <v>1</v>
      </c>
      <c r="B8" s="287"/>
      <c r="C8" s="287"/>
      <c r="D8" s="288"/>
      <c r="E8" s="84">
        <v>2</v>
      </c>
      <c r="F8" s="84">
        <v>3</v>
      </c>
      <c r="G8" s="84" t="s">
        <v>90</v>
      </c>
      <c r="I8" s="114"/>
    </row>
    <row r="9" spans="1:10" ht="37.15" customHeight="1" x14ac:dyDescent="0.25">
      <c r="A9" s="283" t="s">
        <v>85</v>
      </c>
      <c r="B9" s="284"/>
      <c r="C9" s="285"/>
      <c r="D9" s="65" t="s">
        <v>86</v>
      </c>
      <c r="E9" s="52">
        <f>E10+E38+E45+E53+E80+E137+E275+E288+E61+E75+E70</f>
        <v>4248703</v>
      </c>
      <c r="F9" s="52">
        <f>F10+F38+F45+F53+F80+F137+F275+F288+F61+F75+F70</f>
        <v>2064211.05</v>
      </c>
      <c r="G9" s="52"/>
      <c r="I9" s="120"/>
      <c r="J9" s="110"/>
    </row>
    <row r="10" spans="1:10" ht="24.95" customHeight="1" x14ac:dyDescent="0.25">
      <c r="A10" s="273" t="s">
        <v>34</v>
      </c>
      <c r="B10" s="274"/>
      <c r="C10" s="275"/>
      <c r="D10" s="44" t="s">
        <v>225</v>
      </c>
      <c r="E10" s="51">
        <f>E12</f>
        <v>124903</v>
      </c>
      <c r="F10" s="51">
        <f>F12</f>
        <v>85118.2</v>
      </c>
      <c r="G10" s="51"/>
    </row>
    <row r="11" spans="1:10" s="57" customFormat="1" ht="24.95" customHeight="1" x14ac:dyDescent="0.2">
      <c r="A11" s="270" t="s">
        <v>56</v>
      </c>
      <c r="B11" s="271"/>
      <c r="C11" s="272"/>
      <c r="D11" s="55" t="s">
        <v>4</v>
      </c>
      <c r="E11" s="56">
        <f>E12</f>
        <v>124903</v>
      </c>
      <c r="F11" s="56">
        <f t="shared" ref="F11" si="0">F12</f>
        <v>85118.2</v>
      </c>
      <c r="G11" s="56">
        <f>(F11/E11)*100</f>
        <v>68.147442415314288</v>
      </c>
      <c r="I11" s="115"/>
    </row>
    <row r="12" spans="1:10" ht="24.95" customHeight="1" x14ac:dyDescent="0.25">
      <c r="A12" s="276">
        <v>3</v>
      </c>
      <c r="B12" s="277"/>
      <c r="C12" s="278"/>
      <c r="D12" s="16" t="s">
        <v>6</v>
      </c>
      <c r="E12" s="37">
        <f>E13</f>
        <v>124903</v>
      </c>
      <c r="F12" s="37">
        <f>F13</f>
        <v>85118.2</v>
      </c>
      <c r="G12" s="37"/>
    </row>
    <row r="13" spans="1:10" ht="24.95" customHeight="1" x14ac:dyDescent="0.25">
      <c r="A13" s="267">
        <v>32</v>
      </c>
      <c r="B13" s="268"/>
      <c r="C13" s="269"/>
      <c r="D13" s="123" t="s">
        <v>14</v>
      </c>
      <c r="E13" s="124">
        <v>124903</v>
      </c>
      <c r="F13" s="124">
        <f>F14+F18+F24+F33</f>
        <v>85118.2</v>
      </c>
      <c r="G13" s="125">
        <f>(F13/E13)*100</f>
        <v>68.147442415314288</v>
      </c>
    </row>
    <row r="14" spans="1:10" ht="24.95" customHeight="1" x14ac:dyDescent="0.25">
      <c r="A14" s="261">
        <v>321</v>
      </c>
      <c r="B14" s="262"/>
      <c r="C14" s="263"/>
      <c r="D14" s="96" t="s">
        <v>114</v>
      </c>
      <c r="E14" s="37"/>
      <c r="F14" s="105">
        <f>SUM(F15:F17)</f>
        <v>6148.16</v>
      </c>
      <c r="G14" s="38"/>
    </row>
    <row r="15" spans="1:10" ht="24.95" customHeight="1" x14ac:dyDescent="0.25">
      <c r="A15" s="264">
        <v>3211</v>
      </c>
      <c r="B15" s="265"/>
      <c r="C15" s="266"/>
      <c r="D15" s="96" t="s">
        <v>115</v>
      </c>
      <c r="E15" s="37"/>
      <c r="F15" s="37">
        <v>4821.66</v>
      </c>
      <c r="G15" s="38"/>
    </row>
    <row r="16" spans="1:10" ht="24.95" customHeight="1" x14ac:dyDescent="0.25">
      <c r="A16" s="264">
        <v>3213</v>
      </c>
      <c r="B16" s="265"/>
      <c r="C16" s="266"/>
      <c r="D16" s="96" t="s">
        <v>117</v>
      </c>
      <c r="E16" s="37"/>
      <c r="F16" s="37">
        <v>415</v>
      </c>
      <c r="G16" s="38"/>
    </row>
    <row r="17" spans="1:7" ht="24.95" customHeight="1" x14ac:dyDescent="0.25">
      <c r="A17" s="264">
        <v>3214</v>
      </c>
      <c r="B17" s="265"/>
      <c r="C17" s="266"/>
      <c r="D17" s="96" t="s">
        <v>118</v>
      </c>
      <c r="E17" s="37"/>
      <c r="F17" s="37">
        <v>911.5</v>
      </c>
      <c r="G17" s="38"/>
    </row>
    <row r="18" spans="1:7" ht="24.95" customHeight="1" x14ac:dyDescent="0.25">
      <c r="A18" s="261">
        <v>322</v>
      </c>
      <c r="B18" s="262"/>
      <c r="C18" s="263"/>
      <c r="D18" s="96" t="s">
        <v>119</v>
      </c>
      <c r="E18" s="37"/>
      <c r="F18" s="105">
        <f>SUM(F19:F23)</f>
        <v>39660.65</v>
      </c>
      <c r="G18" s="38"/>
    </row>
    <row r="19" spans="1:7" ht="24.95" customHeight="1" x14ac:dyDescent="0.25">
      <c r="A19" s="264">
        <v>3221</v>
      </c>
      <c r="B19" s="265"/>
      <c r="C19" s="266"/>
      <c r="D19" s="96" t="s">
        <v>120</v>
      </c>
      <c r="E19" s="37"/>
      <c r="F19" s="37">
        <v>12462.78</v>
      </c>
      <c r="G19" s="38"/>
    </row>
    <row r="20" spans="1:7" ht="24.95" customHeight="1" x14ac:dyDescent="0.25">
      <c r="A20" s="264">
        <v>3223</v>
      </c>
      <c r="B20" s="265"/>
      <c r="C20" s="266"/>
      <c r="D20" s="96" t="s">
        <v>122</v>
      </c>
      <c r="E20" s="37"/>
      <c r="F20" s="37">
        <v>25600</v>
      </c>
      <c r="G20" s="38"/>
    </row>
    <row r="21" spans="1:7" ht="24.95" customHeight="1" x14ac:dyDescent="0.25">
      <c r="A21" s="264">
        <v>3224</v>
      </c>
      <c r="B21" s="265"/>
      <c r="C21" s="266"/>
      <c r="D21" s="96" t="s">
        <v>156</v>
      </c>
      <c r="E21" s="37"/>
      <c r="F21" s="37">
        <v>1000</v>
      </c>
      <c r="G21" s="38"/>
    </row>
    <row r="22" spans="1:7" ht="24.95" customHeight="1" x14ac:dyDescent="0.25">
      <c r="A22" s="264">
        <v>3225</v>
      </c>
      <c r="B22" s="265"/>
      <c r="C22" s="266"/>
      <c r="D22" s="96" t="s">
        <v>123</v>
      </c>
      <c r="E22" s="37"/>
      <c r="F22" s="37">
        <v>114.54</v>
      </c>
      <c r="G22" s="38"/>
    </row>
    <row r="23" spans="1:7" ht="24.95" customHeight="1" x14ac:dyDescent="0.25">
      <c r="A23" s="264">
        <v>3227</v>
      </c>
      <c r="B23" s="265"/>
      <c r="C23" s="266"/>
      <c r="D23" s="96" t="s">
        <v>157</v>
      </c>
      <c r="E23" s="37"/>
      <c r="F23" s="37">
        <v>483.33</v>
      </c>
      <c r="G23" s="38"/>
    </row>
    <row r="24" spans="1:7" ht="24.95" customHeight="1" x14ac:dyDescent="0.25">
      <c r="A24" s="261">
        <v>323</v>
      </c>
      <c r="B24" s="262"/>
      <c r="C24" s="263"/>
      <c r="D24" s="96" t="s">
        <v>124</v>
      </c>
      <c r="E24" s="37"/>
      <c r="F24" s="105">
        <f>SUM(F25:F32)</f>
        <v>34634.050000000003</v>
      </c>
      <c r="G24" s="38"/>
    </row>
    <row r="25" spans="1:7" ht="24.95" customHeight="1" x14ac:dyDescent="0.25">
      <c r="A25" s="264">
        <v>3231</v>
      </c>
      <c r="B25" s="265"/>
      <c r="C25" s="266"/>
      <c r="D25" s="96" t="s">
        <v>125</v>
      </c>
      <c r="E25" s="37"/>
      <c r="F25" s="37">
        <v>2532.3200000000002</v>
      </c>
      <c r="G25" s="38"/>
    </row>
    <row r="26" spans="1:7" ht="24.95" customHeight="1" x14ac:dyDescent="0.25">
      <c r="A26" s="264">
        <v>3232</v>
      </c>
      <c r="B26" s="265"/>
      <c r="C26" s="266"/>
      <c r="D26" s="96" t="s">
        <v>126</v>
      </c>
      <c r="E26" s="37"/>
      <c r="F26" s="71">
        <v>825</v>
      </c>
      <c r="G26" s="38"/>
    </row>
    <row r="27" spans="1:7" ht="24.95" customHeight="1" x14ac:dyDescent="0.25">
      <c r="A27" s="264">
        <v>3233</v>
      </c>
      <c r="B27" s="265"/>
      <c r="C27" s="266"/>
      <c r="D27" s="96" t="s">
        <v>127</v>
      </c>
      <c r="E27" s="37"/>
      <c r="F27" s="37">
        <v>0</v>
      </c>
      <c r="G27" s="38"/>
    </row>
    <row r="28" spans="1:7" ht="24.95" customHeight="1" x14ac:dyDescent="0.25">
      <c r="A28" s="264">
        <v>3234</v>
      </c>
      <c r="B28" s="265"/>
      <c r="C28" s="266"/>
      <c r="D28" s="96" t="s">
        <v>128</v>
      </c>
      <c r="E28" s="37"/>
      <c r="F28" s="37">
        <v>10587.37</v>
      </c>
      <c r="G28" s="38"/>
    </row>
    <row r="29" spans="1:7" ht="24.95" customHeight="1" x14ac:dyDescent="0.25">
      <c r="A29" s="264">
        <v>3236</v>
      </c>
      <c r="B29" s="265"/>
      <c r="C29" s="266"/>
      <c r="D29" s="96" t="s">
        <v>138</v>
      </c>
      <c r="E29" s="37"/>
      <c r="F29" s="37">
        <v>6897.5</v>
      </c>
      <c r="G29" s="38"/>
    </row>
    <row r="30" spans="1:7" ht="24.95" customHeight="1" x14ac:dyDescent="0.25">
      <c r="A30" s="264">
        <v>3237</v>
      </c>
      <c r="B30" s="265"/>
      <c r="C30" s="266"/>
      <c r="D30" s="96" t="s">
        <v>129</v>
      </c>
      <c r="E30" s="37"/>
      <c r="F30" s="37">
        <v>3116.52</v>
      </c>
      <c r="G30" s="38"/>
    </row>
    <row r="31" spans="1:7" ht="24.95" customHeight="1" x14ac:dyDescent="0.25">
      <c r="A31" s="264">
        <v>3238</v>
      </c>
      <c r="B31" s="265"/>
      <c r="C31" s="266"/>
      <c r="D31" s="96" t="s">
        <v>130</v>
      </c>
      <c r="E31" s="37"/>
      <c r="F31" s="37">
        <f>3614.62-99.53</f>
        <v>3515.0899999999997</v>
      </c>
      <c r="G31" s="38"/>
    </row>
    <row r="32" spans="1:7" ht="24.95" customHeight="1" x14ac:dyDescent="0.25">
      <c r="A32" s="264">
        <v>3239</v>
      </c>
      <c r="B32" s="265"/>
      <c r="C32" s="266"/>
      <c r="D32" s="96" t="s">
        <v>131</v>
      </c>
      <c r="E32" s="37"/>
      <c r="F32" s="37">
        <f>20905.05-13744.8</f>
        <v>7160.25</v>
      </c>
      <c r="G32" s="38"/>
    </row>
    <row r="33" spans="1:9" ht="24.95" customHeight="1" x14ac:dyDescent="0.25">
      <c r="A33" s="261">
        <v>329</v>
      </c>
      <c r="B33" s="262"/>
      <c r="C33" s="263"/>
      <c r="D33" s="96" t="s">
        <v>132</v>
      </c>
      <c r="E33" s="37"/>
      <c r="F33" s="105">
        <f>SUM(F34:F37)</f>
        <v>4675.34</v>
      </c>
      <c r="G33" s="38"/>
    </row>
    <row r="34" spans="1:9" ht="24.95" customHeight="1" x14ac:dyDescent="0.25">
      <c r="A34" s="264">
        <v>3292</v>
      </c>
      <c r="B34" s="265"/>
      <c r="C34" s="266"/>
      <c r="D34" s="96" t="s">
        <v>133</v>
      </c>
      <c r="E34" s="37"/>
      <c r="F34" s="37">
        <v>3371.96</v>
      </c>
      <c r="G34" s="38"/>
    </row>
    <row r="35" spans="1:9" ht="24.95" customHeight="1" x14ac:dyDescent="0.25">
      <c r="A35" s="264">
        <v>3293</v>
      </c>
      <c r="B35" s="265"/>
      <c r="C35" s="266"/>
      <c r="D35" s="96" t="s">
        <v>134</v>
      </c>
      <c r="E35" s="37"/>
      <c r="F35" s="37">
        <v>98.66</v>
      </c>
      <c r="G35" s="38"/>
    </row>
    <row r="36" spans="1:9" ht="24.95" customHeight="1" x14ac:dyDescent="0.25">
      <c r="A36" s="264">
        <v>3294</v>
      </c>
      <c r="B36" s="265"/>
      <c r="C36" s="266"/>
      <c r="D36" s="96" t="s">
        <v>135</v>
      </c>
      <c r="E36" s="37"/>
      <c r="F36" s="37">
        <v>120</v>
      </c>
      <c r="G36" s="38"/>
    </row>
    <row r="37" spans="1:9" ht="24.95" customHeight="1" x14ac:dyDescent="0.25">
      <c r="A37" s="264">
        <v>3299</v>
      </c>
      <c r="B37" s="265"/>
      <c r="C37" s="266"/>
      <c r="D37" s="96" t="s">
        <v>132</v>
      </c>
      <c r="E37" s="37"/>
      <c r="F37" s="37">
        <v>1084.72</v>
      </c>
      <c r="G37" s="38"/>
    </row>
    <row r="38" spans="1:9" ht="24.95" customHeight="1" x14ac:dyDescent="0.25">
      <c r="A38" s="273" t="s">
        <v>35</v>
      </c>
      <c r="B38" s="274"/>
      <c r="C38" s="275"/>
      <c r="D38" s="76" t="s">
        <v>226</v>
      </c>
      <c r="E38" s="51">
        <f>E40</f>
        <v>20</v>
      </c>
      <c r="F38" s="51">
        <f t="shared" ref="F38" si="1">F40</f>
        <v>18.579999999999998</v>
      </c>
      <c r="G38" s="51"/>
    </row>
    <row r="39" spans="1:9" s="58" customFormat="1" ht="24.95" customHeight="1" x14ac:dyDescent="0.25">
      <c r="A39" s="270" t="s">
        <v>56</v>
      </c>
      <c r="B39" s="271"/>
      <c r="C39" s="272"/>
      <c r="D39" s="55" t="s">
        <v>4</v>
      </c>
      <c r="E39" s="56">
        <f>E40</f>
        <v>20</v>
      </c>
      <c r="F39" s="56">
        <f>F40</f>
        <v>18.579999999999998</v>
      </c>
      <c r="G39" s="56">
        <f>(F39/E39)*100</f>
        <v>92.899999999999991</v>
      </c>
      <c r="I39" s="116"/>
    </row>
    <row r="40" spans="1:9" ht="24.95" customHeight="1" x14ac:dyDescent="0.25">
      <c r="A40" s="276">
        <v>3</v>
      </c>
      <c r="B40" s="277"/>
      <c r="C40" s="278"/>
      <c r="D40" s="18" t="s">
        <v>6</v>
      </c>
      <c r="E40" s="37">
        <f>E41</f>
        <v>20</v>
      </c>
      <c r="F40" s="37">
        <f t="shared" ref="F40" si="2">F41</f>
        <v>18.579999999999998</v>
      </c>
      <c r="G40" s="37"/>
    </row>
    <row r="41" spans="1:9" ht="24.95" customHeight="1" x14ac:dyDescent="0.25">
      <c r="A41" s="267">
        <v>34</v>
      </c>
      <c r="B41" s="268"/>
      <c r="C41" s="269"/>
      <c r="D41" s="123" t="s">
        <v>36</v>
      </c>
      <c r="E41" s="124">
        <v>20</v>
      </c>
      <c r="F41" s="124">
        <f>F42</f>
        <v>18.579999999999998</v>
      </c>
      <c r="G41" s="125">
        <f>(F41/E41)*100</f>
        <v>92.899999999999991</v>
      </c>
    </row>
    <row r="42" spans="1:9" ht="24.95" customHeight="1" x14ac:dyDescent="0.25">
      <c r="A42" s="261">
        <v>343</v>
      </c>
      <c r="B42" s="262"/>
      <c r="C42" s="263"/>
      <c r="D42" s="97" t="s">
        <v>141</v>
      </c>
      <c r="E42" s="105"/>
      <c r="F42" s="105">
        <f>F43+F44</f>
        <v>18.579999999999998</v>
      </c>
      <c r="G42" s="38"/>
    </row>
    <row r="43" spans="1:9" ht="24.95" customHeight="1" x14ac:dyDescent="0.25">
      <c r="A43" s="264">
        <v>3431</v>
      </c>
      <c r="B43" s="265"/>
      <c r="C43" s="266"/>
      <c r="D43" s="96" t="s">
        <v>142</v>
      </c>
      <c r="E43" s="37"/>
      <c r="F43" s="37">
        <v>0</v>
      </c>
      <c r="G43" s="38"/>
    </row>
    <row r="44" spans="1:9" ht="24.95" customHeight="1" x14ac:dyDescent="0.25">
      <c r="A44" s="264">
        <v>3433</v>
      </c>
      <c r="B44" s="265"/>
      <c r="C44" s="266"/>
      <c r="D44" s="97" t="s">
        <v>143</v>
      </c>
      <c r="E44" s="37"/>
      <c r="F44" s="37">
        <v>18.579999999999998</v>
      </c>
      <c r="G44" s="38"/>
    </row>
    <row r="45" spans="1:9" ht="24.95" customHeight="1" x14ac:dyDescent="0.25">
      <c r="A45" s="273" t="s">
        <v>37</v>
      </c>
      <c r="B45" s="274"/>
      <c r="C45" s="275"/>
      <c r="D45" s="44" t="s">
        <v>230</v>
      </c>
      <c r="E45" s="51">
        <f>E47</f>
        <v>27300</v>
      </c>
      <c r="F45" s="51">
        <f t="shared" ref="F45" si="3">F47</f>
        <v>10619.75</v>
      </c>
      <c r="G45" s="51"/>
    </row>
    <row r="46" spans="1:9" s="58" customFormat="1" ht="24.95" customHeight="1" x14ac:dyDescent="0.25">
      <c r="A46" s="270" t="s">
        <v>56</v>
      </c>
      <c r="B46" s="271"/>
      <c r="C46" s="272"/>
      <c r="D46" s="55" t="s">
        <v>240</v>
      </c>
      <c r="E46" s="56">
        <f>E47</f>
        <v>27300</v>
      </c>
      <c r="F46" s="56">
        <f t="shared" ref="F46:F47" si="4">F47</f>
        <v>10619.75</v>
      </c>
      <c r="G46" s="56">
        <f>(F46/E46)*100</f>
        <v>38.900183150183146</v>
      </c>
      <c r="I46" s="116"/>
    </row>
    <row r="47" spans="1:9" ht="24.95" customHeight="1" x14ac:dyDescent="0.25">
      <c r="A47" s="276">
        <v>4</v>
      </c>
      <c r="B47" s="277"/>
      <c r="C47" s="278"/>
      <c r="D47" s="18" t="s">
        <v>8</v>
      </c>
      <c r="E47" s="37">
        <f>E48</f>
        <v>27300</v>
      </c>
      <c r="F47" s="37">
        <f t="shared" si="4"/>
        <v>10619.75</v>
      </c>
      <c r="G47" s="37"/>
    </row>
    <row r="48" spans="1:9" ht="24.95" customHeight="1" x14ac:dyDescent="0.25">
      <c r="A48" s="267">
        <v>42</v>
      </c>
      <c r="B48" s="268"/>
      <c r="C48" s="269"/>
      <c r="D48" s="123" t="s">
        <v>17</v>
      </c>
      <c r="E48" s="124">
        <v>27300</v>
      </c>
      <c r="F48" s="124">
        <f>SUM(F49:F52)</f>
        <v>10619.75</v>
      </c>
      <c r="G48" s="125">
        <f>(F48/E48)*100</f>
        <v>38.900183150183146</v>
      </c>
    </row>
    <row r="49" spans="1:9" ht="24.95" customHeight="1" x14ac:dyDescent="0.25">
      <c r="A49" s="264">
        <v>4221</v>
      </c>
      <c r="B49" s="265"/>
      <c r="C49" s="266"/>
      <c r="D49" s="97" t="s">
        <v>148</v>
      </c>
      <c r="E49" s="37"/>
      <c r="F49" s="71">
        <v>0</v>
      </c>
      <c r="G49" s="56"/>
    </row>
    <row r="50" spans="1:9" ht="24.95" customHeight="1" x14ac:dyDescent="0.25">
      <c r="A50" s="264">
        <v>4223</v>
      </c>
      <c r="B50" s="265"/>
      <c r="C50" s="266"/>
      <c r="D50" s="98" t="s">
        <v>150</v>
      </c>
      <c r="E50" s="37"/>
      <c r="F50" s="71">
        <v>3825.38</v>
      </c>
      <c r="G50" s="56"/>
    </row>
    <row r="51" spans="1:9" ht="24.95" customHeight="1" x14ac:dyDescent="0.25">
      <c r="A51" s="264">
        <v>4226</v>
      </c>
      <c r="B51" s="265"/>
      <c r="C51" s="266"/>
      <c r="D51" s="98" t="s">
        <v>220</v>
      </c>
      <c r="E51" s="37"/>
      <c r="F51" s="71">
        <v>6468.03</v>
      </c>
      <c r="G51" s="56"/>
    </row>
    <row r="52" spans="1:9" ht="24.95" customHeight="1" x14ac:dyDescent="0.25">
      <c r="A52" s="264">
        <v>4241</v>
      </c>
      <c r="B52" s="265"/>
      <c r="C52" s="266"/>
      <c r="D52" s="97" t="s">
        <v>152</v>
      </c>
      <c r="E52" s="37"/>
      <c r="F52" s="37">
        <v>326.33999999999997</v>
      </c>
      <c r="G52" s="56"/>
    </row>
    <row r="53" spans="1:9" ht="24.95" customHeight="1" x14ac:dyDescent="0.25">
      <c r="A53" s="273" t="s">
        <v>38</v>
      </c>
      <c r="B53" s="274"/>
      <c r="C53" s="275"/>
      <c r="D53" s="44" t="s">
        <v>231</v>
      </c>
      <c r="E53" s="51">
        <f>E55</f>
        <v>40000</v>
      </c>
      <c r="F53" s="51">
        <f t="shared" ref="F53" si="5">F55</f>
        <v>0</v>
      </c>
      <c r="G53" s="51"/>
    </row>
    <row r="54" spans="1:9" s="58" customFormat="1" ht="24.95" customHeight="1" x14ac:dyDescent="0.25">
      <c r="A54" s="270" t="s">
        <v>252</v>
      </c>
      <c r="B54" s="271"/>
      <c r="C54" s="272"/>
      <c r="D54" s="203" t="s">
        <v>240</v>
      </c>
      <c r="E54" s="56">
        <f>E55</f>
        <v>40000</v>
      </c>
      <c r="F54" s="56">
        <f>F55</f>
        <v>0</v>
      </c>
      <c r="G54" s="56">
        <f>(F54/E54)*100</f>
        <v>0</v>
      </c>
      <c r="I54" s="116"/>
    </row>
    <row r="55" spans="1:9" ht="24.95" customHeight="1" x14ac:dyDescent="0.25">
      <c r="A55" s="276">
        <v>4</v>
      </c>
      <c r="B55" s="277"/>
      <c r="C55" s="278"/>
      <c r="D55" s="18" t="s">
        <v>8</v>
      </c>
      <c r="E55" s="37">
        <f>E56</f>
        <v>40000</v>
      </c>
      <c r="F55" s="37">
        <f t="shared" ref="F55" si="6">F56</f>
        <v>0</v>
      </c>
      <c r="G55" s="37"/>
    </row>
    <row r="56" spans="1:9" ht="24.95" customHeight="1" x14ac:dyDescent="0.25">
      <c r="A56" s="267">
        <v>45</v>
      </c>
      <c r="B56" s="268"/>
      <c r="C56" s="269"/>
      <c r="D56" s="126" t="s">
        <v>23</v>
      </c>
      <c r="E56" s="124">
        <v>40000</v>
      </c>
      <c r="F56" s="124">
        <f>F57+F59</f>
        <v>0</v>
      </c>
      <c r="G56" s="125">
        <f>(F56/E56)*100</f>
        <v>0</v>
      </c>
    </row>
    <row r="57" spans="1:9" ht="24.95" customHeight="1" x14ac:dyDescent="0.25">
      <c r="A57" s="261">
        <v>451</v>
      </c>
      <c r="B57" s="262"/>
      <c r="C57" s="263"/>
      <c r="D57" s="96" t="s">
        <v>153</v>
      </c>
      <c r="E57" s="105"/>
      <c r="F57" s="105">
        <f>F58</f>
        <v>0</v>
      </c>
      <c r="G57" s="38"/>
    </row>
    <row r="58" spans="1:9" ht="24.95" customHeight="1" x14ac:dyDescent="0.25">
      <c r="A58" s="264">
        <v>4511</v>
      </c>
      <c r="B58" s="265"/>
      <c r="C58" s="266"/>
      <c r="D58" s="96" t="s">
        <v>153</v>
      </c>
      <c r="E58" s="37"/>
      <c r="F58" s="71">
        <v>0</v>
      </c>
      <c r="G58" s="38"/>
    </row>
    <row r="59" spans="1:9" ht="24.95" customHeight="1" x14ac:dyDescent="0.25">
      <c r="A59" s="261">
        <v>452</v>
      </c>
      <c r="B59" s="262"/>
      <c r="C59" s="263"/>
      <c r="D59" s="96" t="s">
        <v>221</v>
      </c>
      <c r="E59" s="37"/>
      <c r="F59" s="105">
        <f>F60</f>
        <v>0</v>
      </c>
      <c r="G59" s="38"/>
    </row>
    <row r="60" spans="1:9" ht="24.95" customHeight="1" x14ac:dyDescent="0.25">
      <c r="A60" s="264">
        <v>4521</v>
      </c>
      <c r="B60" s="265"/>
      <c r="C60" s="266"/>
      <c r="D60" s="96" t="s">
        <v>221</v>
      </c>
      <c r="E60" s="37"/>
      <c r="F60" s="37">
        <v>0</v>
      </c>
      <c r="G60" s="38"/>
    </row>
    <row r="61" spans="1:9" ht="24.95" customHeight="1" x14ac:dyDescent="0.25">
      <c r="A61" s="273" t="s">
        <v>232</v>
      </c>
      <c r="B61" s="274"/>
      <c r="C61" s="275"/>
      <c r="D61" s="201" t="s">
        <v>227</v>
      </c>
      <c r="E61" s="51">
        <f>E63</f>
        <v>98500</v>
      </c>
      <c r="F61" s="51">
        <f>F63</f>
        <v>25935.84</v>
      </c>
      <c r="G61" s="51"/>
    </row>
    <row r="62" spans="1:9" ht="24.95" customHeight="1" x14ac:dyDescent="0.25">
      <c r="A62" s="270" t="s">
        <v>56</v>
      </c>
      <c r="B62" s="271"/>
      <c r="C62" s="272"/>
      <c r="D62" s="199" t="s">
        <v>4</v>
      </c>
      <c r="E62" s="56">
        <f>E63</f>
        <v>98500</v>
      </c>
      <c r="F62" s="56">
        <f>F63</f>
        <v>25935.84</v>
      </c>
      <c r="G62" s="56">
        <f>(F62/E62)*100</f>
        <v>26.330802030456852</v>
      </c>
    </row>
    <row r="63" spans="1:9" ht="24.95" customHeight="1" x14ac:dyDescent="0.25">
      <c r="A63" s="276">
        <v>3</v>
      </c>
      <c r="B63" s="277"/>
      <c r="C63" s="278"/>
      <c r="D63" s="200" t="s">
        <v>6</v>
      </c>
      <c r="E63" s="37">
        <f>E64</f>
        <v>98500</v>
      </c>
      <c r="F63" s="37">
        <f>F64</f>
        <v>25935.84</v>
      </c>
      <c r="G63" s="38"/>
    </row>
    <row r="64" spans="1:9" ht="24.95" customHeight="1" x14ac:dyDescent="0.25">
      <c r="A64" s="267">
        <v>32</v>
      </c>
      <c r="B64" s="268"/>
      <c r="C64" s="269"/>
      <c r="D64" s="123" t="s">
        <v>14</v>
      </c>
      <c r="E64" s="124">
        <v>98500</v>
      </c>
      <c r="F64" s="124">
        <f>SUM(F65:F69)</f>
        <v>25935.84</v>
      </c>
      <c r="G64" s="125">
        <f>(F64/E64)*100</f>
        <v>26.330802030456852</v>
      </c>
    </row>
    <row r="65" spans="1:7" ht="24.95" customHeight="1" x14ac:dyDescent="0.25">
      <c r="A65" s="264">
        <v>3223</v>
      </c>
      <c r="B65" s="265"/>
      <c r="C65" s="266"/>
      <c r="D65" s="96" t="s">
        <v>122</v>
      </c>
      <c r="E65" s="37"/>
      <c r="F65" s="37">
        <v>12091.51</v>
      </c>
      <c r="G65" s="38"/>
    </row>
    <row r="66" spans="1:7" ht="24.95" customHeight="1" x14ac:dyDescent="0.25">
      <c r="A66" s="264">
        <v>3232</v>
      </c>
      <c r="B66" s="265"/>
      <c r="C66" s="266"/>
      <c r="D66" s="96" t="s">
        <v>126</v>
      </c>
      <c r="E66" s="37"/>
      <c r="F66" s="37">
        <v>0</v>
      </c>
      <c r="G66" s="38"/>
    </row>
    <row r="67" spans="1:7" ht="24.95" customHeight="1" x14ac:dyDescent="0.25">
      <c r="A67" s="264">
        <v>3236</v>
      </c>
      <c r="B67" s="265"/>
      <c r="C67" s="266"/>
      <c r="D67" s="96" t="s">
        <v>138</v>
      </c>
      <c r="E67" s="37"/>
      <c r="F67" s="37">
        <v>0</v>
      </c>
      <c r="G67" s="38"/>
    </row>
    <row r="68" spans="1:7" ht="24.95" customHeight="1" x14ac:dyDescent="0.25">
      <c r="A68" s="264">
        <v>3238</v>
      </c>
      <c r="B68" s="265"/>
      <c r="C68" s="266"/>
      <c r="D68" s="96" t="s">
        <v>130</v>
      </c>
      <c r="E68" s="37"/>
      <c r="F68" s="37">
        <v>99.53</v>
      </c>
      <c r="G68" s="38"/>
    </row>
    <row r="69" spans="1:7" ht="24.95" customHeight="1" x14ac:dyDescent="0.25">
      <c r="A69" s="264">
        <v>3239</v>
      </c>
      <c r="B69" s="265"/>
      <c r="C69" s="266"/>
      <c r="D69" s="96" t="s">
        <v>131</v>
      </c>
      <c r="E69" s="37"/>
      <c r="F69" s="37">
        <v>13744.8</v>
      </c>
      <c r="G69" s="38"/>
    </row>
    <row r="70" spans="1:7" ht="24.95" customHeight="1" x14ac:dyDescent="0.25">
      <c r="A70" s="273" t="s">
        <v>238</v>
      </c>
      <c r="B70" s="274"/>
      <c r="C70" s="275"/>
      <c r="D70" s="205" t="s">
        <v>239</v>
      </c>
      <c r="E70" s="51">
        <f>E72</f>
        <v>15000</v>
      </c>
      <c r="F70" s="51">
        <f>F72</f>
        <v>10625</v>
      </c>
      <c r="G70" s="51"/>
    </row>
    <row r="71" spans="1:7" ht="24.95" customHeight="1" x14ac:dyDescent="0.25">
      <c r="A71" s="270" t="s">
        <v>56</v>
      </c>
      <c r="B71" s="271"/>
      <c r="C71" s="272"/>
      <c r="D71" s="203" t="s">
        <v>4</v>
      </c>
      <c r="E71" s="208">
        <f>E72</f>
        <v>15000</v>
      </c>
      <c r="F71" s="208">
        <f>F72</f>
        <v>10625</v>
      </c>
      <c r="G71" s="56">
        <f>(F71/E71)*100</f>
        <v>70.833333333333343</v>
      </c>
    </row>
    <row r="72" spans="1:7" ht="24.95" customHeight="1" x14ac:dyDescent="0.25">
      <c r="A72" s="276">
        <v>4</v>
      </c>
      <c r="B72" s="277"/>
      <c r="C72" s="278"/>
      <c r="D72" s="204" t="s">
        <v>8</v>
      </c>
      <c r="E72" s="37">
        <f>E73</f>
        <v>15000</v>
      </c>
      <c r="F72" s="37">
        <f>F73</f>
        <v>10625</v>
      </c>
      <c r="G72" s="38"/>
    </row>
    <row r="73" spans="1:7" ht="24.95" customHeight="1" x14ac:dyDescent="0.25">
      <c r="A73" s="267">
        <v>42</v>
      </c>
      <c r="B73" s="268"/>
      <c r="C73" s="269"/>
      <c r="D73" s="123" t="s">
        <v>17</v>
      </c>
      <c r="E73" s="206">
        <v>15000</v>
      </c>
      <c r="F73" s="206">
        <f>F74</f>
        <v>10625</v>
      </c>
      <c r="G73" s="207"/>
    </row>
    <row r="74" spans="1:7" ht="24.95" customHeight="1" x14ac:dyDescent="0.25">
      <c r="A74" s="264">
        <v>4264</v>
      </c>
      <c r="B74" s="265"/>
      <c r="C74" s="266"/>
      <c r="D74" s="197" t="s">
        <v>264</v>
      </c>
      <c r="E74" s="71"/>
      <c r="F74" s="71">
        <v>10625</v>
      </c>
      <c r="G74" s="209"/>
    </row>
    <row r="75" spans="1:7" ht="24.95" customHeight="1" x14ac:dyDescent="0.25">
      <c r="A75" s="273" t="s">
        <v>228</v>
      </c>
      <c r="B75" s="274"/>
      <c r="C75" s="275"/>
      <c r="D75" s="201" t="s">
        <v>233</v>
      </c>
      <c r="E75" s="51">
        <f>E77</f>
        <v>40000</v>
      </c>
      <c r="F75" s="51">
        <f t="shared" ref="F75" si="7">F77</f>
        <v>0</v>
      </c>
      <c r="G75" s="51"/>
    </row>
    <row r="76" spans="1:7" ht="24.95" customHeight="1" x14ac:dyDescent="0.25">
      <c r="A76" s="270" t="s">
        <v>56</v>
      </c>
      <c r="B76" s="271"/>
      <c r="C76" s="272"/>
      <c r="D76" s="199" t="s">
        <v>4</v>
      </c>
      <c r="E76" s="56">
        <f>E77</f>
        <v>40000</v>
      </c>
      <c r="F76" s="56">
        <f>F77</f>
        <v>0</v>
      </c>
      <c r="G76" s="56">
        <f>(F76/E76)*100</f>
        <v>0</v>
      </c>
    </row>
    <row r="77" spans="1:7" ht="24.95" customHeight="1" x14ac:dyDescent="0.25">
      <c r="A77" s="276">
        <v>4</v>
      </c>
      <c r="B77" s="277"/>
      <c r="C77" s="278"/>
      <c r="D77" s="200" t="s">
        <v>8</v>
      </c>
      <c r="E77" s="37">
        <f>E78</f>
        <v>40000</v>
      </c>
      <c r="F77" s="37">
        <f t="shared" ref="F77" si="8">F78</f>
        <v>0</v>
      </c>
      <c r="G77" s="37"/>
    </row>
    <row r="78" spans="1:7" ht="24.95" customHeight="1" x14ac:dyDescent="0.25">
      <c r="A78" s="267">
        <v>45</v>
      </c>
      <c r="B78" s="268"/>
      <c r="C78" s="269"/>
      <c r="D78" s="126" t="s">
        <v>23</v>
      </c>
      <c r="E78" s="124">
        <v>40000</v>
      </c>
      <c r="F78" s="124">
        <f>F79</f>
        <v>0</v>
      </c>
      <c r="G78" s="125">
        <f>(F78/E78)*100</f>
        <v>0</v>
      </c>
    </row>
    <row r="79" spans="1:7" ht="24.95" customHeight="1" x14ac:dyDescent="0.25">
      <c r="A79" s="264">
        <v>4511</v>
      </c>
      <c r="B79" s="265"/>
      <c r="C79" s="266"/>
      <c r="D79" s="96" t="s">
        <v>153</v>
      </c>
      <c r="E79" s="37"/>
      <c r="F79" s="71">
        <v>0</v>
      </c>
      <c r="G79" s="38"/>
    </row>
    <row r="80" spans="1:7" ht="32.450000000000003" customHeight="1" x14ac:dyDescent="0.25">
      <c r="A80" s="273" t="s">
        <v>39</v>
      </c>
      <c r="B80" s="274"/>
      <c r="C80" s="275"/>
      <c r="D80" s="44" t="s">
        <v>40</v>
      </c>
      <c r="E80" s="51">
        <f>E81+E84+E87+E104+E114+E133+E94</f>
        <v>3434700</v>
      </c>
      <c r="F80" s="51">
        <f>F81+F84+F87+F104+F114+F133+F94</f>
        <v>1736810.5699999998</v>
      </c>
      <c r="G80" s="51"/>
    </row>
    <row r="81" spans="1:9" s="58" customFormat="1" ht="24.95" customHeight="1" x14ac:dyDescent="0.25">
      <c r="A81" s="270" t="s">
        <v>57</v>
      </c>
      <c r="B81" s="271"/>
      <c r="C81" s="272"/>
      <c r="D81" s="55" t="s">
        <v>58</v>
      </c>
      <c r="E81" s="56">
        <f>E82</f>
        <v>0</v>
      </c>
      <c r="F81" s="56">
        <f t="shared" ref="F81:F82" si="9">F82</f>
        <v>0</v>
      </c>
      <c r="G81" s="56" t="e">
        <f>(F81/E81)*100</f>
        <v>#DIV/0!</v>
      </c>
      <c r="I81" s="116"/>
    </row>
    <row r="82" spans="1:9" ht="24.95" customHeight="1" x14ac:dyDescent="0.25">
      <c r="A82" s="276">
        <v>3</v>
      </c>
      <c r="B82" s="277"/>
      <c r="C82" s="278"/>
      <c r="D82" s="45" t="s">
        <v>6</v>
      </c>
      <c r="E82" s="37">
        <f>E83</f>
        <v>0</v>
      </c>
      <c r="F82" s="37">
        <f t="shared" si="9"/>
        <v>0</v>
      </c>
      <c r="G82" s="37"/>
    </row>
    <row r="83" spans="1:9" ht="24.95" customHeight="1" x14ac:dyDescent="0.25">
      <c r="A83" s="267">
        <v>31</v>
      </c>
      <c r="B83" s="268"/>
      <c r="C83" s="269"/>
      <c r="D83" s="123" t="s">
        <v>79</v>
      </c>
      <c r="E83" s="124"/>
      <c r="F83" s="124"/>
      <c r="G83" s="125" t="e">
        <f>(F83/E83)*100</f>
        <v>#DIV/0!</v>
      </c>
    </row>
    <row r="84" spans="1:9" s="58" customFormat="1" ht="24.95" customHeight="1" x14ac:dyDescent="0.25">
      <c r="A84" s="270" t="s">
        <v>76</v>
      </c>
      <c r="B84" s="271"/>
      <c r="C84" s="272"/>
      <c r="D84" s="55" t="s">
        <v>61</v>
      </c>
      <c r="E84" s="56">
        <f>E85</f>
        <v>0</v>
      </c>
      <c r="F84" s="56">
        <f t="shared" ref="F84:F85" si="10">F85</f>
        <v>0</v>
      </c>
      <c r="G84" s="56" t="e">
        <f>(F84/E84)*100</f>
        <v>#DIV/0!</v>
      </c>
      <c r="I84" s="116"/>
    </row>
    <row r="85" spans="1:9" ht="24.95" customHeight="1" x14ac:dyDescent="0.25">
      <c r="A85" s="276">
        <v>3</v>
      </c>
      <c r="B85" s="277"/>
      <c r="C85" s="278"/>
      <c r="D85" s="45" t="s">
        <v>6</v>
      </c>
      <c r="E85" s="37">
        <f>E86</f>
        <v>0</v>
      </c>
      <c r="F85" s="37">
        <f t="shared" si="10"/>
        <v>0</v>
      </c>
      <c r="G85" s="37"/>
    </row>
    <row r="86" spans="1:9" ht="24.95" customHeight="1" x14ac:dyDescent="0.25">
      <c r="A86" s="267">
        <v>31</v>
      </c>
      <c r="B86" s="268"/>
      <c r="C86" s="269"/>
      <c r="D86" s="123" t="s">
        <v>158</v>
      </c>
      <c r="E86" s="124">
        <v>0</v>
      </c>
      <c r="F86" s="124"/>
      <c r="G86" s="125" t="e">
        <f>(F86/E86)*100</f>
        <v>#DIV/0!</v>
      </c>
    </row>
    <row r="87" spans="1:9" s="58" customFormat="1" ht="24.95" customHeight="1" x14ac:dyDescent="0.25">
      <c r="A87" s="270" t="s">
        <v>250</v>
      </c>
      <c r="B87" s="271"/>
      <c r="C87" s="272"/>
      <c r="D87" s="199" t="s">
        <v>222</v>
      </c>
      <c r="E87" s="56">
        <f>E88</f>
        <v>0</v>
      </c>
      <c r="F87" s="56">
        <f>F88</f>
        <v>0</v>
      </c>
      <c r="G87" s="56" t="e">
        <f>(F87/E87)*100</f>
        <v>#DIV/0!</v>
      </c>
      <c r="I87" s="116"/>
    </row>
    <row r="88" spans="1:9" ht="24.95" customHeight="1" x14ac:dyDescent="0.25">
      <c r="A88" s="276">
        <v>3</v>
      </c>
      <c r="B88" s="277"/>
      <c r="C88" s="278"/>
      <c r="D88" s="45" t="s">
        <v>6</v>
      </c>
      <c r="E88" s="37">
        <f>E89</f>
        <v>0</v>
      </c>
      <c r="F88" s="37">
        <f t="shared" ref="F88" si="11">F89</f>
        <v>0</v>
      </c>
      <c r="G88" s="37"/>
    </row>
    <row r="89" spans="1:9" ht="24.95" customHeight="1" x14ac:dyDescent="0.25">
      <c r="A89" s="267">
        <v>31</v>
      </c>
      <c r="B89" s="268"/>
      <c r="C89" s="269"/>
      <c r="D89" s="123" t="s">
        <v>7</v>
      </c>
      <c r="E89" s="124"/>
      <c r="F89" s="124">
        <f>F90+F92</f>
        <v>0</v>
      </c>
      <c r="G89" s="125" t="e">
        <f>(F89/E89)*100</f>
        <v>#DIV/0!</v>
      </c>
    </row>
    <row r="90" spans="1:9" ht="24.95" customHeight="1" x14ac:dyDescent="0.25">
      <c r="A90" s="261">
        <v>311</v>
      </c>
      <c r="B90" s="262"/>
      <c r="C90" s="263"/>
      <c r="D90" s="96" t="s">
        <v>109</v>
      </c>
      <c r="E90" s="105"/>
      <c r="F90" s="105">
        <f>F91</f>
        <v>0</v>
      </c>
      <c r="G90" s="38"/>
    </row>
    <row r="91" spans="1:9" ht="24.95" customHeight="1" x14ac:dyDescent="0.25">
      <c r="A91" s="264">
        <v>3111</v>
      </c>
      <c r="B91" s="265"/>
      <c r="C91" s="266"/>
      <c r="D91" s="96" t="s">
        <v>110</v>
      </c>
      <c r="E91" s="37"/>
      <c r="F91" s="37"/>
      <c r="G91" s="38"/>
    </row>
    <row r="92" spans="1:9" ht="24.95" customHeight="1" x14ac:dyDescent="0.25">
      <c r="A92" s="261">
        <v>312</v>
      </c>
      <c r="B92" s="262"/>
      <c r="C92" s="263"/>
      <c r="D92" s="96" t="s">
        <v>111</v>
      </c>
      <c r="E92" s="105"/>
      <c r="F92" s="105">
        <f>F93</f>
        <v>0</v>
      </c>
      <c r="G92" s="38"/>
    </row>
    <row r="93" spans="1:9" ht="24.95" customHeight="1" x14ac:dyDescent="0.25">
      <c r="A93" s="264">
        <v>3121</v>
      </c>
      <c r="B93" s="265"/>
      <c r="C93" s="266"/>
      <c r="D93" s="96" t="s">
        <v>111</v>
      </c>
      <c r="E93" s="37"/>
      <c r="F93" s="37"/>
      <c r="G93" s="38"/>
    </row>
    <row r="94" spans="1:9" ht="24.95" customHeight="1" x14ac:dyDescent="0.25">
      <c r="A94" s="270" t="s">
        <v>154</v>
      </c>
      <c r="B94" s="271"/>
      <c r="C94" s="272"/>
      <c r="D94" s="111" t="s">
        <v>32</v>
      </c>
      <c r="E94" s="119">
        <f>E95</f>
        <v>0</v>
      </c>
      <c r="F94" s="119">
        <f>F95</f>
        <v>0</v>
      </c>
      <c r="G94" s="56" t="e">
        <f>(F94/E94)*100</f>
        <v>#DIV/0!</v>
      </c>
    </row>
    <row r="95" spans="1:9" ht="24.95" customHeight="1" x14ac:dyDescent="0.25">
      <c r="A95" s="276">
        <v>3</v>
      </c>
      <c r="B95" s="277"/>
      <c r="C95" s="278"/>
      <c r="D95" s="112" t="s">
        <v>6</v>
      </c>
      <c r="E95" s="37">
        <f>E96+E101</f>
        <v>0</v>
      </c>
      <c r="F95" s="37">
        <f>F96+F101</f>
        <v>0</v>
      </c>
      <c r="G95" s="38"/>
    </row>
    <row r="96" spans="1:9" ht="24.95" customHeight="1" x14ac:dyDescent="0.25">
      <c r="A96" s="267">
        <v>31</v>
      </c>
      <c r="B96" s="268"/>
      <c r="C96" s="269"/>
      <c r="D96" s="123" t="s">
        <v>7</v>
      </c>
      <c r="E96" s="124">
        <v>0</v>
      </c>
      <c r="F96" s="124">
        <f>F97+F99</f>
        <v>0</v>
      </c>
      <c r="G96" s="125" t="e">
        <f>(F96/E96)*100</f>
        <v>#DIV/0!</v>
      </c>
    </row>
    <row r="97" spans="1:9" ht="24.95" customHeight="1" x14ac:dyDescent="0.25">
      <c r="A97" s="261">
        <v>311</v>
      </c>
      <c r="B97" s="262"/>
      <c r="C97" s="263"/>
      <c r="D97" s="96" t="s">
        <v>109</v>
      </c>
      <c r="E97" s="105">
        <f>E98</f>
        <v>0</v>
      </c>
      <c r="F97" s="105">
        <f>F98</f>
        <v>0</v>
      </c>
      <c r="G97" s="38"/>
    </row>
    <row r="98" spans="1:9" ht="24.95" customHeight="1" x14ac:dyDescent="0.25">
      <c r="A98" s="264">
        <v>3111</v>
      </c>
      <c r="B98" s="265"/>
      <c r="C98" s="266"/>
      <c r="D98" s="96" t="s">
        <v>110</v>
      </c>
      <c r="E98" s="37"/>
      <c r="F98" s="37"/>
      <c r="G98" s="38"/>
    </row>
    <row r="99" spans="1:9" ht="24.95" customHeight="1" x14ac:dyDescent="0.25">
      <c r="A99" s="261">
        <v>313</v>
      </c>
      <c r="B99" s="262"/>
      <c r="C99" s="263"/>
      <c r="D99" s="96" t="s">
        <v>112</v>
      </c>
      <c r="E99" s="105">
        <f>E100</f>
        <v>0</v>
      </c>
      <c r="F99" s="105">
        <f>F100</f>
        <v>0</v>
      </c>
      <c r="G99" s="38"/>
    </row>
    <row r="100" spans="1:9" ht="24.95" customHeight="1" x14ac:dyDescent="0.25">
      <c r="A100" s="264">
        <v>3132</v>
      </c>
      <c r="B100" s="265"/>
      <c r="C100" s="266"/>
      <c r="D100" s="96" t="s">
        <v>113</v>
      </c>
      <c r="E100" s="37"/>
      <c r="F100" s="37"/>
      <c r="G100" s="38"/>
    </row>
    <row r="101" spans="1:9" ht="24.95" customHeight="1" x14ac:dyDescent="0.25">
      <c r="A101" s="267">
        <v>32</v>
      </c>
      <c r="B101" s="268"/>
      <c r="C101" s="269"/>
      <c r="D101" s="123" t="s">
        <v>70</v>
      </c>
      <c r="E101" s="124"/>
      <c r="F101" s="124">
        <f>F102</f>
        <v>0</v>
      </c>
      <c r="G101" s="125" t="e">
        <f>(F101/E101)*100</f>
        <v>#DIV/0!</v>
      </c>
    </row>
    <row r="102" spans="1:9" ht="24.95" customHeight="1" x14ac:dyDescent="0.25">
      <c r="A102" s="261">
        <v>321</v>
      </c>
      <c r="B102" s="262"/>
      <c r="C102" s="263"/>
      <c r="D102" s="96" t="s">
        <v>114</v>
      </c>
      <c r="E102" s="105">
        <f>E103</f>
        <v>0</v>
      </c>
      <c r="F102" s="105">
        <f>F103</f>
        <v>0</v>
      </c>
      <c r="G102" s="38"/>
    </row>
    <row r="103" spans="1:9" ht="24.95" customHeight="1" x14ac:dyDescent="0.25">
      <c r="A103" s="264">
        <v>3212</v>
      </c>
      <c r="B103" s="265"/>
      <c r="C103" s="266"/>
      <c r="D103" s="96" t="s">
        <v>116</v>
      </c>
      <c r="E103" s="37"/>
      <c r="F103" s="37"/>
      <c r="G103" s="38"/>
    </row>
    <row r="104" spans="1:9" s="58" customFormat="1" ht="24.95" customHeight="1" x14ac:dyDescent="0.25">
      <c r="A104" s="270" t="s">
        <v>68</v>
      </c>
      <c r="B104" s="271"/>
      <c r="C104" s="272"/>
      <c r="D104" s="55" t="s">
        <v>65</v>
      </c>
      <c r="E104" s="56">
        <f>E105</f>
        <v>0</v>
      </c>
      <c r="F104" s="56">
        <f>F105</f>
        <v>0</v>
      </c>
      <c r="G104" s="56" t="e">
        <f>(F104/E104)*100</f>
        <v>#DIV/0!</v>
      </c>
      <c r="I104" s="116"/>
    </row>
    <row r="105" spans="1:9" ht="24.95" customHeight="1" x14ac:dyDescent="0.25">
      <c r="A105" s="276">
        <v>3</v>
      </c>
      <c r="B105" s="277"/>
      <c r="C105" s="278"/>
      <c r="D105" s="45" t="s">
        <v>6</v>
      </c>
      <c r="E105" s="37">
        <f>E106+E111</f>
        <v>0</v>
      </c>
      <c r="F105" s="37">
        <f>F106+F111</f>
        <v>0</v>
      </c>
      <c r="G105" s="37"/>
    </row>
    <row r="106" spans="1:9" ht="24.95" customHeight="1" x14ac:dyDescent="0.25">
      <c r="A106" s="267">
        <v>31</v>
      </c>
      <c r="B106" s="268"/>
      <c r="C106" s="269"/>
      <c r="D106" s="123" t="s">
        <v>7</v>
      </c>
      <c r="E106" s="124">
        <v>0</v>
      </c>
      <c r="F106" s="124">
        <f>F107+F109</f>
        <v>0</v>
      </c>
      <c r="G106" s="125" t="e">
        <f>(F106/E106)*100</f>
        <v>#DIV/0!</v>
      </c>
    </row>
    <row r="107" spans="1:9" ht="24.95" customHeight="1" x14ac:dyDescent="0.25">
      <c r="A107" s="261">
        <v>311</v>
      </c>
      <c r="B107" s="262"/>
      <c r="C107" s="263"/>
      <c r="D107" s="96" t="s">
        <v>109</v>
      </c>
      <c r="E107" s="105"/>
      <c r="F107" s="105">
        <f>F108</f>
        <v>0</v>
      </c>
      <c r="G107" s="38"/>
    </row>
    <row r="108" spans="1:9" ht="24.95" customHeight="1" x14ac:dyDescent="0.25">
      <c r="A108" s="264">
        <v>3111</v>
      </c>
      <c r="B108" s="265"/>
      <c r="C108" s="266"/>
      <c r="D108" s="96" t="s">
        <v>110</v>
      </c>
      <c r="E108" s="37"/>
      <c r="F108" s="37"/>
      <c r="G108" s="38"/>
    </row>
    <row r="109" spans="1:9" ht="24.95" customHeight="1" x14ac:dyDescent="0.25">
      <c r="A109" s="261">
        <v>313</v>
      </c>
      <c r="B109" s="262"/>
      <c r="C109" s="263"/>
      <c r="D109" s="96" t="s">
        <v>112</v>
      </c>
      <c r="E109" s="105">
        <f>E110</f>
        <v>0</v>
      </c>
      <c r="F109" s="105">
        <f>F110</f>
        <v>0</v>
      </c>
      <c r="G109" s="38"/>
    </row>
    <row r="110" spans="1:9" ht="24.95" customHeight="1" x14ac:dyDescent="0.25">
      <c r="A110" s="264">
        <v>3132</v>
      </c>
      <c r="B110" s="265"/>
      <c r="C110" s="266"/>
      <c r="D110" s="96" t="s">
        <v>113</v>
      </c>
      <c r="E110" s="37"/>
      <c r="F110" s="37"/>
      <c r="G110" s="38"/>
    </row>
    <row r="111" spans="1:9" ht="24.95" customHeight="1" x14ac:dyDescent="0.25">
      <c r="A111" s="267">
        <v>32</v>
      </c>
      <c r="B111" s="268"/>
      <c r="C111" s="269"/>
      <c r="D111" s="123" t="s">
        <v>70</v>
      </c>
      <c r="E111" s="124">
        <v>0</v>
      </c>
      <c r="F111" s="124">
        <f>F112</f>
        <v>0</v>
      </c>
      <c r="G111" s="125" t="e">
        <f>(F111/E111)*100</f>
        <v>#DIV/0!</v>
      </c>
    </row>
    <row r="112" spans="1:9" ht="24.95" customHeight="1" x14ac:dyDescent="0.25">
      <c r="A112" s="261">
        <v>321</v>
      </c>
      <c r="B112" s="262"/>
      <c r="C112" s="263"/>
      <c r="D112" s="96" t="s">
        <v>114</v>
      </c>
      <c r="E112" s="105"/>
      <c r="F112" s="105">
        <f>F113</f>
        <v>0</v>
      </c>
      <c r="G112" s="38"/>
    </row>
    <row r="113" spans="1:9" ht="24.95" customHeight="1" x14ac:dyDescent="0.25">
      <c r="A113" s="264">
        <v>3212</v>
      </c>
      <c r="B113" s="265"/>
      <c r="C113" s="266"/>
      <c r="D113" s="96" t="s">
        <v>116</v>
      </c>
      <c r="E113" s="37"/>
      <c r="F113" s="37"/>
      <c r="G113" s="38"/>
    </row>
    <row r="114" spans="1:9" s="58" customFormat="1" ht="24.95" customHeight="1" x14ac:dyDescent="0.25">
      <c r="A114" s="270" t="s">
        <v>248</v>
      </c>
      <c r="B114" s="271"/>
      <c r="C114" s="272"/>
      <c r="D114" s="55" t="s">
        <v>67</v>
      </c>
      <c r="E114" s="56">
        <f>E115</f>
        <v>3434400</v>
      </c>
      <c r="F114" s="56">
        <f>F115</f>
        <v>1736810.5699999998</v>
      </c>
      <c r="G114" s="56">
        <f>(F114/E114)*100</f>
        <v>50.571004251106444</v>
      </c>
      <c r="I114" s="116"/>
    </row>
    <row r="115" spans="1:9" ht="24.95" customHeight="1" x14ac:dyDescent="0.25">
      <c r="A115" s="276">
        <v>3</v>
      </c>
      <c r="B115" s="277"/>
      <c r="C115" s="278"/>
      <c r="D115" s="18" t="s">
        <v>6</v>
      </c>
      <c r="E115" s="37">
        <f>E116+E126</f>
        <v>3434400</v>
      </c>
      <c r="F115" s="37">
        <f>F116+F126</f>
        <v>1736810.5699999998</v>
      </c>
      <c r="G115" s="37"/>
    </row>
    <row r="116" spans="1:9" ht="24.95" customHeight="1" x14ac:dyDescent="0.25">
      <c r="A116" s="267">
        <v>31</v>
      </c>
      <c r="B116" s="268"/>
      <c r="C116" s="269"/>
      <c r="D116" s="123" t="s">
        <v>7</v>
      </c>
      <c r="E116" s="124">
        <v>3370400</v>
      </c>
      <c r="F116" s="124">
        <f>F118+F120+F122+F124</f>
        <v>1704501.1199999999</v>
      </c>
      <c r="G116" s="125">
        <f>(F116/E116)*100</f>
        <v>50.572665558984099</v>
      </c>
    </row>
    <row r="117" spans="1:9" ht="24.95" customHeight="1" x14ac:dyDescent="0.25">
      <c r="A117" s="46"/>
      <c r="B117" s="47"/>
      <c r="C117" s="48"/>
      <c r="D117" s="53" t="s">
        <v>71</v>
      </c>
      <c r="E117" s="54"/>
      <c r="F117" s="54">
        <f>F118+F120+F122</f>
        <v>1703829.1199999999</v>
      </c>
      <c r="G117" s="64"/>
    </row>
    <row r="118" spans="1:9" ht="24.95" customHeight="1" x14ac:dyDescent="0.25">
      <c r="A118" s="261">
        <v>311</v>
      </c>
      <c r="B118" s="262"/>
      <c r="C118" s="263"/>
      <c r="D118" s="96" t="s">
        <v>109</v>
      </c>
      <c r="E118" s="122"/>
      <c r="F118" s="122">
        <f>F119</f>
        <v>1430717.99</v>
      </c>
      <c r="G118" s="64"/>
    </row>
    <row r="119" spans="1:9" ht="24.95" customHeight="1" x14ac:dyDescent="0.25">
      <c r="A119" s="264">
        <v>3111</v>
      </c>
      <c r="B119" s="265"/>
      <c r="C119" s="266"/>
      <c r="D119" s="96" t="s">
        <v>110</v>
      </c>
      <c r="E119" s="54"/>
      <c r="F119" s="54">
        <v>1430717.99</v>
      </c>
      <c r="G119" s="64"/>
    </row>
    <row r="120" spans="1:9" ht="24.95" customHeight="1" x14ac:dyDescent="0.25">
      <c r="A120" s="261">
        <v>312</v>
      </c>
      <c r="B120" s="262"/>
      <c r="C120" s="263"/>
      <c r="D120" s="96" t="s">
        <v>111</v>
      </c>
      <c r="E120" s="122"/>
      <c r="F120" s="122">
        <f>F121</f>
        <v>46953.63</v>
      </c>
      <c r="G120" s="64"/>
    </row>
    <row r="121" spans="1:9" ht="24.95" customHeight="1" x14ac:dyDescent="0.25">
      <c r="A121" s="264">
        <v>3121</v>
      </c>
      <c r="B121" s="265"/>
      <c r="C121" s="266"/>
      <c r="D121" s="96" t="s">
        <v>111</v>
      </c>
      <c r="E121" s="54"/>
      <c r="F121" s="54">
        <f>47625.63-F125</f>
        <v>46953.63</v>
      </c>
      <c r="G121" s="64"/>
    </row>
    <row r="122" spans="1:9" ht="24.95" customHeight="1" x14ac:dyDescent="0.25">
      <c r="A122" s="261">
        <v>313</v>
      </c>
      <c r="B122" s="262"/>
      <c r="C122" s="263"/>
      <c r="D122" s="96" t="s">
        <v>112</v>
      </c>
      <c r="E122" s="122"/>
      <c r="F122" s="122">
        <f>F123</f>
        <v>226157.5</v>
      </c>
      <c r="G122" s="64"/>
    </row>
    <row r="123" spans="1:9" ht="24.95" customHeight="1" x14ac:dyDescent="0.25">
      <c r="A123" s="264">
        <v>3132</v>
      </c>
      <c r="B123" s="265"/>
      <c r="C123" s="266"/>
      <c r="D123" s="96" t="s">
        <v>113</v>
      </c>
      <c r="E123" s="54"/>
      <c r="F123" s="54">
        <v>226157.5</v>
      </c>
      <c r="G123" s="64"/>
    </row>
    <row r="124" spans="1:9" ht="24.95" customHeight="1" x14ac:dyDescent="0.25">
      <c r="A124" s="46"/>
      <c r="B124" s="47"/>
      <c r="C124" s="48"/>
      <c r="D124" s="53" t="s">
        <v>241</v>
      </c>
      <c r="E124" s="54"/>
      <c r="F124" s="122">
        <f>F125</f>
        <v>672</v>
      </c>
      <c r="G124" s="64"/>
    </row>
    <row r="125" spans="1:9" ht="24.95" customHeight="1" x14ac:dyDescent="0.25">
      <c r="A125" s="264">
        <v>3121</v>
      </c>
      <c r="B125" s="265"/>
      <c r="C125" s="266"/>
      <c r="D125" s="96" t="s">
        <v>111</v>
      </c>
      <c r="E125" s="54"/>
      <c r="F125" s="54">
        <v>672</v>
      </c>
      <c r="G125" s="64"/>
    </row>
    <row r="126" spans="1:9" ht="24.95" customHeight="1" x14ac:dyDescent="0.25">
      <c r="A126" s="267">
        <v>32</v>
      </c>
      <c r="B126" s="268"/>
      <c r="C126" s="269"/>
      <c r="D126" s="123" t="s">
        <v>14</v>
      </c>
      <c r="E126" s="124">
        <v>64000</v>
      </c>
      <c r="F126" s="124">
        <f>F127+F129+F131</f>
        <v>32309.449999999997</v>
      </c>
      <c r="G126" s="125">
        <f>(F126/E126)*100</f>
        <v>50.483515624999995</v>
      </c>
    </row>
    <row r="127" spans="1:9" ht="24.95" customHeight="1" x14ac:dyDescent="0.25">
      <c r="A127" s="46"/>
      <c r="B127" s="47"/>
      <c r="C127" s="48"/>
      <c r="D127" s="53" t="s">
        <v>72</v>
      </c>
      <c r="E127" s="54"/>
      <c r="F127" s="54">
        <f>F128</f>
        <v>29085.42</v>
      </c>
      <c r="G127" s="64"/>
    </row>
    <row r="128" spans="1:9" ht="24.95" customHeight="1" x14ac:dyDescent="0.25">
      <c r="A128" s="264">
        <v>3212</v>
      </c>
      <c r="B128" s="265"/>
      <c r="C128" s="266"/>
      <c r="D128" s="96" t="s">
        <v>116</v>
      </c>
      <c r="E128" s="54"/>
      <c r="F128" s="54">
        <v>29085.42</v>
      </c>
      <c r="G128" s="64"/>
    </row>
    <row r="129" spans="1:9" ht="24.95" customHeight="1" x14ac:dyDescent="0.25">
      <c r="A129" s="46"/>
      <c r="B129" s="47"/>
      <c r="C129" s="48"/>
      <c r="D129" s="53" t="s">
        <v>73</v>
      </c>
      <c r="E129" s="54"/>
      <c r="F129" s="54">
        <f>F130</f>
        <v>2132</v>
      </c>
      <c r="G129" s="64"/>
    </row>
    <row r="130" spans="1:9" ht="24.95" customHeight="1" x14ac:dyDescent="0.25">
      <c r="A130" s="264">
        <v>3295</v>
      </c>
      <c r="B130" s="265"/>
      <c r="C130" s="266"/>
      <c r="D130" s="97" t="s">
        <v>140</v>
      </c>
      <c r="E130" s="54"/>
      <c r="F130" s="54">
        <v>2132</v>
      </c>
      <c r="G130" s="64"/>
    </row>
    <row r="131" spans="1:9" ht="24.95" customHeight="1" x14ac:dyDescent="0.25">
      <c r="A131" s="46"/>
      <c r="B131" s="47"/>
      <c r="C131" s="48"/>
      <c r="D131" s="53" t="s">
        <v>74</v>
      </c>
      <c r="E131" s="54"/>
      <c r="F131" s="54">
        <f>F132</f>
        <v>1092.03</v>
      </c>
      <c r="G131" s="64"/>
    </row>
    <row r="132" spans="1:9" ht="24.95" customHeight="1" x14ac:dyDescent="0.25">
      <c r="A132" s="264">
        <v>3237</v>
      </c>
      <c r="B132" s="265"/>
      <c r="C132" s="266"/>
      <c r="D132" s="96" t="s">
        <v>129</v>
      </c>
      <c r="E132" s="54"/>
      <c r="F132" s="54">
        <v>1092.03</v>
      </c>
      <c r="G132" s="64"/>
    </row>
    <row r="133" spans="1:9" s="58" customFormat="1" ht="24.95" customHeight="1" x14ac:dyDescent="0.25">
      <c r="A133" s="270" t="s">
        <v>59</v>
      </c>
      <c r="B133" s="271"/>
      <c r="C133" s="272"/>
      <c r="D133" s="55" t="s">
        <v>31</v>
      </c>
      <c r="E133" s="56">
        <f>E134</f>
        <v>300</v>
      </c>
      <c r="F133" s="56">
        <f t="shared" ref="F133:F134" si="12">F134</f>
        <v>0</v>
      </c>
      <c r="G133" s="56">
        <f>(F133/E133)*100</f>
        <v>0</v>
      </c>
      <c r="I133" s="116"/>
    </row>
    <row r="134" spans="1:9" ht="24.95" customHeight="1" x14ac:dyDescent="0.25">
      <c r="A134" s="276">
        <v>3</v>
      </c>
      <c r="B134" s="277"/>
      <c r="C134" s="278"/>
      <c r="D134" s="45" t="s">
        <v>6</v>
      </c>
      <c r="E134" s="37">
        <f>E135</f>
        <v>300</v>
      </c>
      <c r="F134" s="37">
        <f t="shared" si="12"/>
        <v>0</v>
      </c>
      <c r="G134" s="37"/>
    </row>
    <row r="135" spans="1:9" ht="24.95" customHeight="1" x14ac:dyDescent="0.25">
      <c r="A135" s="267">
        <v>31</v>
      </c>
      <c r="B135" s="268"/>
      <c r="C135" s="269"/>
      <c r="D135" s="123" t="s">
        <v>80</v>
      </c>
      <c r="E135" s="124">
        <v>300</v>
      </c>
      <c r="F135" s="124">
        <f>F136</f>
        <v>0</v>
      </c>
      <c r="G135" s="125">
        <f>(F135/E135)*100</f>
        <v>0</v>
      </c>
    </row>
    <row r="136" spans="1:9" ht="24.95" customHeight="1" x14ac:dyDescent="0.25">
      <c r="A136" s="264">
        <v>3121</v>
      </c>
      <c r="B136" s="265"/>
      <c r="C136" s="266"/>
      <c r="D136" s="96" t="s">
        <v>111</v>
      </c>
      <c r="E136" s="71"/>
      <c r="F136" s="71"/>
      <c r="G136" s="130"/>
    </row>
    <row r="137" spans="1:9" ht="24.95" customHeight="1" x14ac:dyDescent="0.25">
      <c r="A137" s="273" t="s">
        <v>41</v>
      </c>
      <c r="B137" s="274"/>
      <c r="C137" s="275"/>
      <c r="D137" s="44" t="s">
        <v>42</v>
      </c>
      <c r="E137" s="51">
        <f>E138+E148+E168+E193+E221+E244+E258+E268+E213+E203</f>
        <v>407740</v>
      </c>
      <c r="F137" s="51">
        <f>F138+F148+F168+F193+F221+F244+F258+F268+F213+F203</f>
        <v>194078.83000000002</v>
      </c>
      <c r="G137" s="51"/>
    </row>
    <row r="138" spans="1:9" s="59" customFormat="1" ht="24.95" customHeight="1" x14ac:dyDescent="0.2">
      <c r="A138" s="270" t="s">
        <v>57</v>
      </c>
      <c r="B138" s="271"/>
      <c r="C138" s="272"/>
      <c r="D138" s="55" t="s">
        <v>58</v>
      </c>
      <c r="E138" s="56">
        <f>E139</f>
        <v>2200</v>
      </c>
      <c r="F138" s="56">
        <f t="shared" ref="F138" si="13">F139</f>
        <v>0</v>
      </c>
      <c r="G138" s="56">
        <f>(F138/E138)*100</f>
        <v>0</v>
      </c>
      <c r="I138" s="117"/>
    </row>
    <row r="139" spans="1:9" ht="24.95" customHeight="1" x14ac:dyDescent="0.25">
      <c r="A139" s="276">
        <v>3</v>
      </c>
      <c r="B139" s="277"/>
      <c r="C139" s="278"/>
      <c r="D139" s="18" t="s">
        <v>6</v>
      </c>
      <c r="E139" s="37">
        <f>E140+E147</f>
        <v>2200</v>
      </c>
      <c r="F139" s="37">
        <f>F140+F147</f>
        <v>0</v>
      </c>
      <c r="G139" s="37"/>
    </row>
    <row r="140" spans="1:9" ht="24.95" customHeight="1" x14ac:dyDescent="0.25">
      <c r="A140" s="267">
        <v>32</v>
      </c>
      <c r="B140" s="268"/>
      <c r="C140" s="269"/>
      <c r="D140" s="123" t="s">
        <v>82</v>
      </c>
      <c r="E140" s="124">
        <v>2150</v>
      </c>
      <c r="F140" s="124">
        <f>SUM(F141:F146)</f>
        <v>0</v>
      </c>
      <c r="G140" s="125">
        <f>(F140/E140)*100</f>
        <v>0</v>
      </c>
    </row>
    <row r="141" spans="1:9" ht="24.95" customHeight="1" x14ac:dyDescent="0.25">
      <c r="A141" s="264">
        <v>3221</v>
      </c>
      <c r="B141" s="265"/>
      <c r="C141" s="266"/>
      <c r="D141" s="96" t="s">
        <v>120</v>
      </c>
      <c r="E141" s="37"/>
      <c r="F141" s="37"/>
      <c r="G141" s="56"/>
    </row>
    <row r="142" spans="1:9" ht="24.95" customHeight="1" x14ac:dyDescent="0.25">
      <c r="A142" s="264">
        <v>3231</v>
      </c>
      <c r="B142" s="265"/>
      <c r="C142" s="266"/>
      <c r="D142" s="96" t="s">
        <v>125</v>
      </c>
      <c r="E142" s="37"/>
      <c r="F142" s="37"/>
      <c r="G142" s="56"/>
    </row>
    <row r="143" spans="1:9" ht="24.95" customHeight="1" x14ac:dyDescent="0.25">
      <c r="A143" s="264">
        <v>3234</v>
      </c>
      <c r="B143" s="265"/>
      <c r="C143" s="266"/>
      <c r="D143" s="96" t="s">
        <v>128</v>
      </c>
      <c r="E143" s="37"/>
      <c r="F143" s="37"/>
      <c r="G143" s="56"/>
    </row>
    <row r="144" spans="1:9" ht="24.95" customHeight="1" x14ac:dyDescent="0.25">
      <c r="A144" s="264">
        <v>3238</v>
      </c>
      <c r="B144" s="265"/>
      <c r="C144" s="266"/>
      <c r="D144" s="96" t="s">
        <v>130</v>
      </c>
      <c r="E144" s="37"/>
      <c r="F144" s="37"/>
      <c r="G144" s="56"/>
    </row>
    <row r="145" spans="1:9" ht="24.95" customHeight="1" x14ac:dyDescent="0.25">
      <c r="A145" s="264">
        <v>3239</v>
      </c>
      <c r="B145" s="265"/>
      <c r="C145" s="266"/>
      <c r="D145" s="96" t="s">
        <v>131</v>
      </c>
      <c r="E145" s="37"/>
      <c r="F145" s="37"/>
      <c r="G145" s="56"/>
    </row>
    <row r="146" spans="1:9" ht="24.95" customHeight="1" x14ac:dyDescent="0.25">
      <c r="A146" s="264">
        <v>3299</v>
      </c>
      <c r="B146" s="265"/>
      <c r="C146" s="266"/>
      <c r="D146" s="96" t="s">
        <v>132</v>
      </c>
      <c r="E146" s="37"/>
      <c r="F146" s="37"/>
      <c r="G146" s="56"/>
    </row>
    <row r="147" spans="1:9" ht="36.75" customHeight="1" x14ac:dyDescent="0.25">
      <c r="A147" s="267">
        <v>37</v>
      </c>
      <c r="B147" s="268"/>
      <c r="C147" s="269"/>
      <c r="D147" s="127" t="s">
        <v>83</v>
      </c>
      <c r="E147" s="124">
        <v>50</v>
      </c>
      <c r="F147" s="124"/>
      <c r="G147" s="125">
        <f>(F147/E147)*100</f>
        <v>0</v>
      </c>
    </row>
    <row r="148" spans="1:9" s="59" customFormat="1" ht="24.95" customHeight="1" x14ac:dyDescent="0.2">
      <c r="A148" s="270" t="s">
        <v>76</v>
      </c>
      <c r="B148" s="271"/>
      <c r="C148" s="272"/>
      <c r="D148" s="55" t="s">
        <v>61</v>
      </c>
      <c r="E148" s="56">
        <f>E149</f>
        <v>1400</v>
      </c>
      <c r="F148" s="56">
        <f>F149</f>
        <v>1579.35</v>
      </c>
      <c r="G148" s="56">
        <f>(F148/E148)*100</f>
        <v>112.81071428571427</v>
      </c>
      <c r="I148" s="117"/>
    </row>
    <row r="149" spans="1:9" ht="24.95" customHeight="1" x14ac:dyDescent="0.25">
      <c r="A149" s="267">
        <v>32</v>
      </c>
      <c r="B149" s="268"/>
      <c r="C149" s="269"/>
      <c r="D149" s="123" t="s">
        <v>14</v>
      </c>
      <c r="E149" s="124">
        <v>1400</v>
      </c>
      <c r="F149" s="124">
        <f>F150+F153+F156+F160+F162</f>
        <v>1579.35</v>
      </c>
      <c r="G149" s="125">
        <f>(F149/E149)*100</f>
        <v>112.81071428571427</v>
      </c>
    </row>
    <row r="150" spans="1:9" ht="24.95" customHeight="1" x14ac:dyDescent="0.25">
      <c r="A150" s="261">
        <v>321</v>
      </c>
      <c r="B150" s="262"/>
      <c r="C150" s="263"/>
      <c r="D150" s="96" t="s">
        <v>114</v>
      </c>
      <c r="E150" s="105"/>
      <c r="F150" s="105">
        <f>F151+F152</f>
        <v>402</v>
      </c>
      <c r="G150" s="56"/>
    </row>
    <row r="151" spans="1:9" ht="24.95" customHeight="1" x14ac:dyDescent="0.25">
      <c r="A151" s="264">
        <v>3211</v>
      </c>
      <c r="B151" s="265"/>
      <c r="C151" s="266"/>
      <c r="D151" s="96" t="s">
        <v>115</v>
      </c>
      <c r="E151" s="37"/>
      <c r="F151" s="37"/>
      <c r="G151" s="56"/>
    </row>
    <row r="152" spans="1:9" ht="24.95" customHeight="1" x14ac:dyDescent="0.25">
      <c r="A152" s="264">
        <v>3213</v>
      </c>
      <c r="B152" s="265"/>
      <c r="C152" s="266"/>
      <c r="D152" s="96" t="s">
        <v>117</v>
      </c>
      <c r="E152" s="37"/>
      <c r="F152" s="37">
        <v>402</v>
      </c>
      <c r="G152" s="56"/>
    </row>
    <row r="153" spans="1:9" ht="24.95" customHeight="1" x14ac:dyDescent="0.25">
      <c r="A153" s="261">
        <v>322</v>
      </c>
      <c r="B153" s="262"/>
      <c r="C153" s="263"/>
      <c r="D153" s="96" t="s">
        <v>119</v>
      </c>
      <c r="E153" s="105"/>
      <c r="F153" s="105">
        <f>F154+F155</f>
        <v>0</v>
      </c>
      <c r="G153" s="56"/>
    </row>
    <row r="154" spans="1:9" ht="24.95" customHeight="1" x14ac:dyDescent="0.25">
      <c r="A154" s="264">
        <v>3221</v>
      </c>
      <c r="B154" s="265"/>
      <c r="C154" s="266"/>
      <c r="D154" s="96" t="s">
        <v>120</v>
      </c>
      <c r="E154" s="37"/>
      <c r="F154" s="37"/>
      <c r="G154" s="56"/>
    </row>
    <row r="155" spans="1:9" ht="24.95" customHeight="1" x14ac:dyDescent="0.25">
      <c r="A155" s="264">
        <v>3225</v>
      </c>
      <c r="B155" s="265"/>
      <c r="C155" s="266"/>
      <c r="D155" s="96" t="s">
        <v>123</v>
      </c>
      <c r="E155" s="37"/>
      <c r="F155" s="37"/>
      <c r="G155" s="56"/>
    </row>
    <row r="156" spans="1:9" ht="24.95" customHeight="1" x14ac:dyDescent="0.25">
      <c r="A156" s="261">
        <v>323</v>
      </c>
      <c r="B156" s="262"/>
      <c r="C156" s="263"/>
      <c r="D156" s="96" t="s">
        <v>124</v>
      </c>
      <c r="E156" s="105"/>
      <c r="F156" s="105">
        <f>F159+F157+F158</f>
        <v>350</v>
      </c>
      <c r="G156" s="56"/>
    </row>
    <row r="157" spans="1:9" ht="24.95" customHeight="1" x14ac:dyDescent="0.25">
      <c r="A157" s="264">
        <v>3231</v>
      </c>
      <c r="B157" s="265"/>
      <c r="C157" s="266"/>
      <c r="D157" s="96" t="s">
        <v>125</v>
      </c>
      <c r="E157" s="105"/>
      <c r="F157" s="37"/>
      <c r="G157" s="56"/>
    </row>
    <row r="158" spans="1:9" ht="24.95" customHeight="1" x14ac:dyDescent="0.25">
      <c r="A158" s="264">
        <v>3238</v>
      </c>
      <c r="B158" s="265"/>
      <c r="C158" s="266"/>
      <c r="D158" s="96" t="s">
        <v>130</v>
      </c>
      <c r="E158" s="105"/>
      <c r="F158" s="37"/>
      <c r="G158" s="56"/>
    </row>
    <row r="159" spans="1:9" ht="24.95" customHeight="1" x14ac:dyDescent="0.25">
      <c r="A159" s="264">
        <v>3239</v>
      </c>
      <c r="B159" s="265"/>
      <c r="C159" s="266"/>
      <c r="D159" s="96" t="s">
        <v>131</v>
      </c>
      <c r="E159" s="37"/>
      <c r="F159" s="37">
        <v>350</v>
      </c>
      <c r="G159" s="56"/>
    </row>
    <row r="160" spans="1:9" ht="24.95" customHeight="1" x14ac:dyDescent="0.25">
      <c r="A160" s="261">
        <v>324</v>
      </c>
      <c r="B160" s="262"/>
      <c r="C160" s="263"/>
      <c r="D160" s="96" t="s">
        <v>136</v>
      </c>
      <c r="E160" s="105"/>
      <c r="F160" s="105">
        <f>F161</f>
        <v>0</v>
      </c>
      <c r="G160" s="56"/>
    </row>
    <row r="161" spans="1:9" ht="24.95" customHeight="1" x14ac:dyDescent="0.25">
      <c r="A161" s="264">
        <v>3241</v>
      </c>
      <c r="B161" s="265"/>
      <c r="C161" s="266"/>
      <c r="D161" s="96" t="s">
        <v>136</v>
      </c>
      <c r="E161" s="37"/>
      <c r="F161" s="37"/>
      <c r="G161" s="56"/>
    </row>
    <row r="162" spans="1:9" ht="24.95" customHeight="1" x14ac:dyDescent="0.25">
      <c r="A162" s="261">
        <v>329</v>
      </c>
      <c r="B162" s="262"/>
      <c r="C162" s="263"/>
      <c r="D162" s="96" t="s">
        <v>132</v>
      </c>
      <c r="E162" s="105"/>
      <c r="F162" s="105">
        <f>SUM(F163:F167)</f>
        <v>827.35</v>
      </c>
      <c r="G162" s="56"/>
    </row>
    <row r="163" spans="1:9" ht="24.95" customHeight="1" x14ac:dyDescent="0.25">
      <c r="A163" s="264">
        <v>3292</v>
      </c>
      <c r="B163" s="265"/>
      <c r="C163" s="266"/>
      <c r="D163" s="96" t="s">
        <v>133</v>
      </c>
      <c r="E163" s="37"/>
      <c r="F163" s="37"/>
      <c r="G163" s="56"/>
    </row>
    <row r="164" spans="1:9" ht="24.95" customHeight="1" x14ac:dyDescent="0.25">
      <c r="A164" s="264">
        <v>3293</v>
      </c>
      <c r="B164" s="265"/>
      <c r="C164" s="266"/>
      <c r="D164" s="96" t="s">
        <v>134</v>
      </c>
      <c r="E164" s="37"/>
      <c r="F164" s="37"/>
      <c r="G164" s="56"/>
    </row>
    <row r="165" spans="1:9" ht="24.95" customHeight="1" x14ac:dyDescent="0.25">
      <c r="A165" s="264">
        <v>3294</v>
      </c>
      <c r="B165" s="265"/>
      <c r="C165" s="266"/>
      <c r="D165" s="96" t="s">
        <v>135</v>
      </c>
      <c r="E165" s="37"/>
      <c r="F165" s="37">
        <v>25</v>
      </c>
      <c r="G165" s="56"/>
    </row>
    <row r="166" spans="1:9" ht="24.95" customHeight="1" x14ac:dyDescent="0.25">
      <c r="A166" s="264">
        <v>3295</v>
      </c>
      <c r="B166" s="265"/>
      <c r="C166" s="266"/>
      <c r="D166" s="96" t="s">
        <v>140</v>
      </c>
      <c r="E166" s="37"/>
      <c r="F166" s="37"/>
      <c r="G166" s="56"/>
    </row>
    <row r="167" spans="1:9" ht="24.95" customHeight="1" x14ac:dyDescent="0.25">
      <c r="A167" s="264">
        <v>3299</v>
      </c>
      <c r="B167" s="265"/>
      <c r="C167" s="266"/>
      <c r="D167" s="96" t="s">
        <v>132</v>
      </c>
      <c r="E167" s="37"/>
      <c r="F167" s="37">
        <v>802.35</v>
      </c>
      <c r="G167" s="56"/>
    </row>
    <row r="168" spans="1:9" s="59" customFormat="1" ht="24.95" customHeight="1" x14ac:dyDescent="0.2">
      <c r="A168" s="270" t="s">
        <v>247</v>
      </c>
      <c r="B168" s="271"/>
      <c r="C168" s="272"/>
      <c r="D168" s="55" t="s">
        <v>84</v>
      </c>
      <c r="E168" s="56">
        <f>E169</f>
        <v>80550</v>
      </c>
      <c r="F168" s="56">
        <f>F169</f>
        <v>44545.74</v>
      </c>
      <c r="G168" s="56">
        <f>(F168/E168)*100</f>
        <v>55.301973929236489</v>
      </c>
      <c r="I168" s="117"/>
    </row>
    <row r="169" spans="1:9" ht="24.95" customHeight="1" x14ac:dyDescent="0.25">
      <c r="A169" s="276">
        <v>3</v>
      </c>
      <c r="B169" s="277"/>
      <c r="C169" s="278"/>
      <c r="D169" s="18" t="s">
        <v>6</v>
      </c>
      <c r="E169" s="37">
        <f>E170+E191</f>
        <v>80550</v>
      </c>
      <c r="F169" s="37">
        <f>F170+F191</f>
        <v>44545.74</v>
      </c>
      <c r="G169" s="37"/>
    </row>
    <row r="170" spans="1:9" ht="24.95" customHeight="1" x14ac:dyDescent="0.25">
      <c r="A170" s="267">
        <v>32</v>
      </c>
      <c r="B170" s="268"/>
      <c r="C170" s="269"/>
      <c r="D170" s="123" t="s">
        <v>14</v>
      </c>
      <c r="E170" s="124">
        <v>80050</v>
      </c>
      <c r="F170" s="124">
        <f>F171+F173+F179+F188</f>
        <v>44545.74</v>
      </c>
      <c r="G170" s="125">
        <f>(F170/E170)*100</f>
        <v>55.64739537788882</v>
      </c>
    </row>
    <row r="171" spans="1:9" ht="24.95" customHeight="1" x14ac:dyDescent="0.25">
      <c r="A171" s="261">
        <v>321</v>
      </c>
      <c r="B171" s="262"/>
      <c r="C171" s="263"/>
      <c r="D171" s="96" t="s">
        <v>114</v>
      </c>
      <c r="E171" s="105"/>
      <c r="F171" s="105">
        <f>F172</f>
        <v>0</v>
      </c>
      <c r="G171" s="56"/>
    </row>
    <row r="172" spans="1:9" ht="24.95" customHeight="1" x14ac:dyDescent="0.25">
      <c r="A172" s="264">
        <v>3213</v>
      </c>
      <c r="B172" s="265"/>
      <c r="C172" s="266"/>
      <c r="D172" s="96" t="s">
        <v>117</v>
      </c>
      <c r="E172" s="37"/>
      <c r="F172" s="37"/>
      <c r="G172" s="56"/>
    </row>
    <row r="173" spans="1:9" ht="24.95" customHeight="1" x14ac:dyDescent="0.25">
      <c r="A173" s="261">
        <v>322</v>
      </c>
      <c r="B173" s="262"/>
      <c r="C173" s="263"/>
      <c r="D173" s="96" t="s">
        <v>119</v>
      </c>
      <c r="E173" s="105"/>
      <c r="F173" s="105">
        <f>SUM(F174:F178)</f>
        <v>43658.63</v>
      </c>
      <c r="G173" s="56"/>
    </row>
    <row r="174" spans="1:9" ht="24.95" customHeight="1" x14ac:dyDescent="0.25">
      <c r="A174" s="264">
        <v>3221</v>
      </c>
      <c r="B174" s="265"/>
      <c r="C174" s="266"/>
      <c r="D174" s="96" t="s">
        <v>120</v>
      </c>
      <c r="E174" s="37"/>
      <c r="F174" s="37">
        <v>6942.38</v>
      </c>
      <c r="G174" s="56"/>
    </row>
    <row r="175" spans="1:9" ht="24.95" customHeight="1" x14ac:dyDescent="0.25">
      <c r="A175" s="264">
        <v>3222</v>
      </c>
      <c r="B175" s="265"/>
      <c r="C175" s="266"/>
      <c r="D175" s="96" t="s">
        <v>121</v>
      </c>
      <c r="E175" s="37"/>
      <c r="F175" s="37">
        <v>33399.440000000002</v>
      </c>
      <c r="G175" s="56"/>
    </row>
    <row r="176" spans="1:9" ht="24.95" customHeight="1" x14ac:dyDescent="0.25">
      <c r="A176" s="264">
        <v>3224</v>
      </c>
      <c r="B176" s="265"/>
      <c r="C176" s="266"/>
      <c r="D176" s="96" t="s">
        <v>156</v>
      </c>
      <c r="E176" s="37"/>
      <c r="F176" s="37">
        <v>3316.81</v>
      </c>
      <c r="G176" s="56"/>
    </row>
    <row r="177" spans="1:7" ht="24.95" customHeight="1" x14ac:dyDescent="0.25">
      <c r="A177" s="264">
        <v>3225</v>
      </c>
      <c r="B177" s="265"/>
      <c r="C177" s="266"/>
      <c r="D177" s="96" t="s">
        <v>123</v>
      </c>
      <c r="E177" s="37"/>
      <c r="F177" s="37"/>
      <c r="G177" s="56"/>
    </row>
    <row r="178" spans="1:7" ht="24.95" customHeight="1" x14ac:dyDescent="0.25">
      <c r="A178" s="264">
        <v>3227</v>
      </c>
      <c r="B178" s="265"/>
      <c r="C178" s="266"/>
      <c r="D178" s="96" t="s">
        <v>137</v>
      </c>
      <c r="E178" s="37"/>
      <c r="F178" s="37"/>
      <c r="G178" s="56"/>
    </row>
    <row r="179" spans="1:7" ht="24.95" customHeight="1" x14ac:dyDescent="0.25">
      <c r="A179" s="261">
        <v>323</v>
      </c>
      <c r="B179" s="262"/>
      <c r="C179" s="263"/>
      <c r="D179" s="96" t="s">
        <v>124</v>
      </c>
      <c r="E179" s="105"/>
      <c r="F179" s="105">
        <f>SUM(F180:F187)</f>
        <v>831.11</v>
      </c>
      <c r="G179" s="56"/>
    </row>
    <row r="180" spans="1:7" ht="24.95" customHeight="1" x14ac:dyDescent="0.25">
      <c r="A180" s="264">
        <v>3231</v>
      </c>
      <c r="B180" s="265"/>
      <c r="C180" s="266"/>
      <c r="D180" s="96" t="s">
        <v>125</v>
      </c>
      <c r="E180" s="105"/>
      <c r="F180" s="37"/>
      <c r="G180" s="56"/>
    </row>
    <row r="181" spans="1:7" ht="24.95" customHeight="1" x14ac:dyDescent="0.25">
      <c r="A181" s="264">
        <v>3232</v>
      </c>
      <c r="B181" s="265"/>
      <c r="C181" s="266"/>
      <c r="D181" s="96" t="s">
        <v>126</v>
      </c>
      <c r="E181" s="37"/>
      <c r="F181" s="37"/>
      <c r="G181" s="56"/>
    </row>
    <row r="182" spans="1:7" ht="24.95" customHeight="1" x14ac:dyDescent="0.25">
      <c r="A182" s="264">
        <v>3233</v>
      </c>
      <c r="B182" s="265"/>
      <c r="C182" s="266"/>
      <c r="D182" s="96" t="s">
        <v>127</v>
      </c>
      <c r="E182" s="37"/>
      <c r="F182" s="37"/>
      <c r="G182" s="56"/>
    </row>
    <row r="183" spans="1:7" ht="24.95" customHeight="1" x14ac:dyDescent="0.25">
      <c r="A183" s="264">
        <v>3234</v>
      </c>
      <c r="B183" s="265"/>
      <c r="C183" s="266"/>
      <c r="D183" s="96" t="s">
        <v>128</v>
      </c>
      <c r="E183" s="37"/>
      <c r="F183" s="37"/>
      <c r="G183" s="56"/>
    </row>
    <row r="184" spans="1:7" ht="24.95" customHeight="1" x14ac:dyDescent="0.25">
      <c r="A184" s="264">
        <v>3236</v>
      </c>
      <c r="B184" s="265"/>
      <c r="C184" s="266"/>
      <c r="D184" s="97" t="s">
        <v>138</v>
      </c>
      <c r="E184" s="37"/>
      <c r="F184" s="37">
        <v>233.61</v>
      </c>
      <c r="G184" s="56"/>
    </row>
    <row r="185" spans="1:7" ht="24.95" customHeight="1" x14ac:dyDescent="0.25">
      <c r="A185" s="264">
        <v>3237</v>
      </c>
      <c r="B185" s="265"/>
      <c r="C185" s="266"/>
      <c r="D185" s="96" t="s">
        <v>129</v>
      </c>
      <c r="E185" s="37"/>
      <c r="F185" s="37"/>
      <c r="G185" s="56"/>
    </row>
    <row r="186" spans="1:7" ht="24.95" customHeight="1" x14ac:dyDescent="0.25">
      <c r="A186" s="264">
        <v>3238</v>
      </c>
      <c r="B186" s="265"/>
      <c r="C186" s="266"/>
      <c r="D186" s="97" t="s">
        <v>130</v>
      </c>
      <c r="E186" s="37"/>
      <c r="F186" s="37"/>
      <c r="G186" s="56"/>
    </row>
    <row r="187" spans="1:7" ht="24.95" customHeight="1" x14ac:dyDescent="0.25">
      <c r="A187" s="264">
        <v>3239</v>
      </c>
      <c r="B187" s="265"/>
      <c r="C187" s="266"/>
      <c r="D187" s="96" t="s">
        <v>131</v>
      </c>
      <c r="E187" s="37"/>
      <c r="F187" s="37">
        <v>597.5</v>
      </c>
      <c r="G187" s="56"/>
    </row>
    <row r="188" spans="1:7" ht="24.95" customHeight="1" x14ac:dyDescent="0.25">
      <c r="A188" s="261">
        <v>329</v>
      </c>
      <c r="B188" s="262"/>
      <c r="C188" s="263"/>
      <c r="D188" s="96" t="s">
        <v>132</v>
      </c>
      <c r="E188" s="105"/>
      <c r="F188" s="105">
        <f>F189+F190</f>
        <v>56</v>
      </c>
      <c r="G188" s="56"/>
    </row>
    <row r="189" spans="1:7" ht="24.95" customHeight="1" x14ac:dyDescent="0.25">
      <c r="A189" s="264">
        <v>3291</v>
      </c>
      <c r="B189" s="265"/>
      <c r="C189" s="266"/>
      <c r="D189" s="96" t="s">
        <v>139</v>
      </c>
      <c r="E189" s="37"/>
      <c r="F189" s="37">
        <v>56</v>
      </c>
      <c r="G189" s="56"/>
    </row>
    <row r="190" spans="1:7" ht="24.95" customHeight="1" x14ac:dyDescent="0.25">
      <c r="A190" s="264">
        <v>3293</v>
      </c>
      <c r="B190" s="265"/>
      <c r="C190" s="266"/>
      <c r="D190" s="96" t="s">
        <v>134</v>
      </c>
      <c r="E190" s="37"/>
      <c r="F190" s="37"/>
      <c r="G190" s="56"/>
    </row>
    <row r="191" spans="1:7" ht="24.95" customHeight="1" x14ac:dyDescent="0.25">
      <c r="A191" s="267">
        <v>37</v>
      </c>
      <c r="B191" s="268"/>
      <c r="C191" s="269"/>
      <c r="D191" s="127" t="s">
        <v>22</v>
      </c>
      <c r="E191" s="124">
        <v>500</v>
      </c>
      <c r="F191" s="124">
        <f>F192</f>
        <v>0</v>
      </c>
      <c r="G191" s="125">
        <f>(F191/E191)*100</f>
        <v>0</v>
      </c>
    </row>
    <row r="192" spans="1:7" ht="24.95" customHeight="1" x14ac:dyDescent="0.25">
      <c r="A192" s="264">
        <v>3722</v>
      </c>
      <c r="B192" s="265"/>
      <c r="C192" s="266"/>
      <c r="D192" s="96" t="s">
        <v>146</v>
      </c>
      <c r="E192" s="37"/>
      <c r="F192" s="37"/>
      <c r="G192" s="56"/>
    </row>
    <row r="193" spans="1:9" s="59" customFormat="1" ht="24.95" customHeight="1" x14ac:dyDescent="0.2">
      <c r="A193" s="270" t="s">
        <v>253</v>
      </c>
      <c r="B193" s="271"/>
      <c r="C193" s="272"/>
      <c r="D193" s="55" t="s">
        <v>63</v>
      </c>
      <c r="E193" s="56">
        <f>E194</f>
        <v>3000</v>
      </c>
      <c r="F193" s="56">
        <f t="shared" ref="F193" si="14">F194</f>
        <v>3540.2200000000003</v>
      </c>
      <c r="G193" s="56">
        <f>(F193/E193)*100</f>
        <v>118.00733333333334</v>
      </c>
      <c r="I193" s="117"/>
    </row>
    <row r="194" spans="1:9" ht="24.95" customHeight="1" x14ac:dyDescent="0.25">
      <c r="A194" s="267">
        <v>32</v>
      </c>
      <c r="B194" s="268"/>
      <c r="C194" s="269"/>
      <c r="D194" s="123" t="s">
        <v>14</v>
      </c>
      <c r="E194" s="124">
        <v>3000</v>
      </c>
      <c r="F194" s="124">
        <f>F195+F198+F201</f>
        <v>3540.2200000000003</v>
      </c>
      <c r="G194" s="125">
        <f>(F194/E194)*100</f>
        <v>118.00733333333334</v>
      </c>
    </row>
    <row r="195" spans="1:9" ht="24.95" customHeight="1" x14ac:dyDescent="0.25">
      <c r="A195" s="261">
        <v>322</v>
      </c>
      <c r="B195" s="262"/>
      <c r="C195" s="263"/>
      <c r="D195" s="96" t="s">
        <v>119</v>
      </c>
      <c r="E195" s="105"/>
      <c r="F195" s="105">
        <f>F196+F197</f>
        <v>2701.42</v>
      </c>
      <c r="G195" s="56"/>
    </row>
    <row r="196" spans="1:9" ht="24.95" customHeight="1" x14ac:dyDescent="0.25">
      <c r="A196" s="264">
        <v>3221</v>
      </c>
      <c r="B196" s="265"/>
      <c r="C196" s="266"/>
      <c r="D196" s="96" t="s">
        <v>120</v>
      </c>
      <c r="E196" s="37"/>
      <c r="F196" s="37">
        <v>350</v>
      </c>
      <c r="G196" s="56"/>
    </row>
    <row r="197" spans="1:9" ht="24.95" customHeight="1" x14ac:dyDescent="0.25">
      <c r="A197" s="264">
        <v>3227</v>
      </c>
      <c r="B197" s="265"/>
      <c r="C197" s="266"/>
      <c r="D197" s="96" t="s">
        <v>265</v>
      </c>
      <c r="E197" s="37"/>
      <c r="F197" s="37">
        <v>2351.42</v>
      </c>
      <c r="G197" s="56"/>
    </row>
    <row r="198" spans="1:9" ht="24.95" customHeight="1" x14ac:dyDescent="0.25">
      <c r="A198" s="261">
        <v>323</v>
      </c>
      <c r="B198" s="262"/>
      <c r="C198" s="263"/>
      <c r="D198" s="96" t="s">
        <v>124</v>
      </c>
      <c r="E198" s="105"/>
      <c r="F198" s="105">
        <f>F199+F200</f>
        <v>731.25</v>
      </c>
      <c r="G198" s="56"/>
    </row>
    <row r="199" spans="1:9" ht="24.95" customHeight="1" x14ac:dyDescent="0.25">
      <c r="A199" s="264">
        <v>3232</v>
      </c>
      <c r="B199" s="265"/>
      <c r="C199" s="266"/>
      <c r="D199" s="96" t="s">
        <v>126</v>
      </c>
      <c r="E199" s="37"/>
      <c r="F199" s="37">
        <v>0</v>
      </c>
      <c r="G199" s="56"/>
    </row>
    <row r="200" spans="1:9" ht="24.95" customHeight="1" x14ac:dyDescent="0.25">
      <c r="A200" s="264">
        <v>3239</v>
      </c>
      <c r="B200" s="265"/>
      <c r="C200" s="266"/>
      <c r="D200" s="96" t="s">
        <v>131</v>
      </c>
      <c r="E200" s="37"/>
      <c r="F200" s="37">
        <v>731.25</v>
      </c>
      <c r="G200" s="56"/>
    </row>
    <row r="201" spans="1:9" ht="24.95" customHeight="1" x14ac:dyDescent="0.25">
      <c r="A201" s="261">
        <v>329</v>
      </c>
      <c r="B201" s="262"/>
      <c r="C201" s="263"/>
      <c r="D201" s="96" t="s">
        <v>132</v>
      </c>
      <c r="E201" s="37"/>
      <c r="F201" s="105">
        <f>F202</f>
        <v>107.55</v>
      </c>
      <c r="G201" s="56"/>
    </row>
    <row r="202" spans="1:9" ht="24.95" customHeight="1" x14ac:dyDescent="0.25">
      <c r="A202" s="264">
        <v>3291</v>
      </c>
      <c r="B202" s="265"/>
      <c r="C202" s="266"/>
      <c r="D202" s="96" t="s">
        <v>139</v>
      </c>
      <c r="E202" s="37"/>
      <c r="F202" s="37">
        <v>107.55</v>
      </c>
      <c r="G202" s="56"/>
    </row>
    <row r="203" spans="1:9" ht="24.95" customHeight="1" x14ac:dyDescent="0.25">
      <c r="A203" s="270" t="s">
        <v>250</v>
      </c>
      <c r="B203" s="271"/>
      <c r="C203" s="272"/>
      <c r="D203" s="196" t="s">
        <v>222</v>
      </c>
      <c r="E203" s="74">
        <f>E204</f>
        <v>0</v>
      </c>
      <c r="F203" s="106">
        <f>F204</f>
        <v>0</v>
      </c>
      <c r="G203" s="56" t="e">
        <f>(F203/E203)*100</f>
        <v>#DIV/0!</v>
      </c>
    </row>
    <row r="204" spans="1:9" ht="24.95" customHeight="1" x14ac:dyDescent="0.25">
      <c r="A204" s="267">
        <v>32</v>
      </c>
      <c r="B204" s="268"/>
      <c r="C204" s="269"/>
      <c r="D204" s="123" t="s">
        <v>14</v>
      </c>
      <c r="E204" s="124"/>
      <c r="F204" s="124">
        <f>F205+F208+F211</f>
        <v>0</v>
      </c>
      <c r="G204" s="125" t="e">
        <f>(F204/E204)*100</f>
        <v>#DIV/0!</v>
      </c>
    </row>
    <row r="205" spans="1:9" ht="24.95" customHeight="1" x14ac:dyDescent="0.25">
      <c r="A205" s="261">
        <v>322</v>
      </c>
      <c r="B205" s="262"/>
      <c r="C205" s="263"/>
      <c r="D205" s="96" t="s">
        <v>119</v>
      </c>
      <c r="E205" s="105"/>
      <c r="F205" s="105">
        <f>F206+F207</f>
        <v>0</v>
      </c>
      <c r="G205" s="56"/>
    </row>
    <row r="206" spans="1:9" ht="24.95" customHeight="1" x14ac:dyDescent="0.25">
      <c r="A206" s="264">
        <v>3221</v>
      </c>
      <c r="B206" s="265"/>
      <c r="C206" s="266"/>
      <c r="D206" s="96" t="s">
        <v>120</v>
      </c>
      <c r="E206" s="37"/>
      <c r="F206" s="37"/>
      <c r="G206" s="56"/>
    </row>
    <row r="207" spans="1:9" ht="24.95" customHeight="1" x14ac:dyDescent="0.25">
      <c r="A207" s="264">
        <v>3225</v>
      </c>
      <c r="B207" s="265"/>
      <c r="C207" s="266"/>
      <c r="D207" s="96" t="s">
        <v>123</v>
      </c>
      <c r="E207" s="37"/>
      <c r="F207" s="37"/>
      <c r="G207" s="56"/>
    </row>
    <row r="208" spans="1:9" ht="24.95" customHeight="1" x14ac:dyDescent="0.25">
      <c r="A208" s="261">
        <v>323</v>
      </c>
      <c r="B208" s="262"/>
      <c r="C208" s="263"/>
      <c r="D208" s="96" t="s">
        <v>124</v>
      </c>
      <c r="E208" s="105"/>
      <c r="F208" s="105">
        <f>F209+F210</f>
        <v>0</v>
      </c>
      <c r="G208" s="56"/>
    </row>
    <row r="209" spans="1:9" ht="24.95" customHeight="1" x14ac:dyDescent="0.25">
      <c r="A209" s="264">
        <v>3237</v>
      </c>
      <c r="B209" s="265"/>
      <c r="C209" s="266"/>
      <c r="D209" s="96" t="s">
        <v>129</v>
      </c>
      <c r="E209" s="37"/>
      <c r="F209" s="37"/>
      <c r="G209" s="56"/>
    </row>
    <row r="210" spans="1:9" ht="24.95" customHeight="1" x14ac:dyDescent="0.25">
      <c r="A210" s="264">
        <v>3239</v>
      </c>
      <c r="B210" s="265"/>
      <c r="C210" s="266"/>
      <c r="D210" s="96" t="s">
        <v>131</v>
      </c>
      <c r="E210" s="37"/>
      <c r="F210" s="37"/>
      <c r="G210" s="56"/>
    </row>
    <row r="211" spans="1:9" ht="24.95" customHeight="1" x14ac:dyDescent="0.25">
      <c r="A211" s="261">
        <v>329</v>
      </c>
      <c r="B211" s="262"/>
      <c r="C211" s="263"/>
      <c r="D211" s="96" t="s">
        <v>132</v>
      </c>
      <c r="E211" s="37"/>
      <c r="F211" s="105">
        <f>F212</f>
        <v>0</v>
      </c>
      <c r="G211" s="56"/>
    </row>
    <row r="212" spans="1:9" ht="24.95" customHeight="1" x14ac:dyDescent="0.25">
      <c r="A212" s="264">
        <v>3299</v>
      </c>
      <c r="B212" s="265"/>
      <c r="C212" s="266"/>
      <c r="D212" s="96" t="s">
        <v>132</v>
      </c>
      <c r="E212" s="37"/>
      <c r="F212" s="37"/>
      <c r="G212" s="56"/>
    </row>
    <row r="213" spans="1:9" ht="24.95" customHeight="1" x14ac:dyDescent="0.25">
      <c r="A213" s="270" t="s">
        <v>224</v>
      </c>
      <c r="B213" s="271"/>
      <c r="C213" s="272"/>
      <c r="D213" s="69" t="s">
        <v>234</v>
      </c>
      <c r="E213" s="106">
        <f>E214</f>
        <v>0</v>
      </c>
      <c r="F213" s="106">
        <f>F214</f>
        <v>0</v>
      </c>
      <c r="G213" s="56" t="e">
        <f>(F213/E213)*100</f>
        <v>#DIV/0!</v>
      </c>
    </row>
    <row r="214" spans="1:9" ht="24.95" customHeight="1" x14ac:dyDescent="0.25">
      <c r="A214" s="276">
        <v>3</v>
      </c>
      <c r="B214" s="277"/>
      <c r="C214" s="278"/>
      <c r="D214" s="195" t="s">
        <v>6</v>
      </c>
      <c r="E214" s="37">
        <f>E215</f>
        <v>0</v>
      </c>
      <c r="F214" s="37">
        <f>F215</f>
        <v>0</v>
      </c>
      <c r="G214" s="56"/>
    </row>
    <row r="215" spans="1:9" ht="24.95" customHeight="1" x14ac:dyDescent="0.25">
      <c r="A215" s="267">
        <v>32</v>
      </c>
      <c r="B215" s="268"/>
      <c r="C215" s="269"/>
      <c r="D215" s="123" t="s">
        <v>14</v>
      </c>
      <c r="E215" s="124"/>
      <c r="F215" s="124">
        <f>F216+F219</f>
        <v>0</v>
      </c>
      <c r="G215" s="125" t="e">
        <f>(F215/E215)*100</f>
        <v>#DIV/0!</v>
      </c>
    </row>
    <row r="216" spans="1:9" ht="24.95" customHeight="1" x14ac:dyDescent="0.25">
      <c r="A216" s="261">
        <v>321</v>
      </c>
      <c r="B216" s="262"/>
      <c r="C216" s="263"/>
      <c r="D216" s="96" t="s">
        <v>114</v>
      </c>
      <c r="E216" s="105"/>
      <c r="F216" s="105">
        <f>F217+F218</f>
        <v>0</v>
      </c>
      <c r="G216" s="56"/>
    </row>
    <row r="217" spans="1:9" ht="24.95" customHeight="1" x14ac:dyDescent="0.25">
      <c r="A217" s="264">
        <v>3211</v>
      </c>
      <c r="B217" s="265"/>
      <c r="C217" s="266"/>
      <c r="D217" s="96" t="s">
        <v>115</v>
      </c>
      <c r="E217" s="37"/>
      <c r="F217" s="37"/>
      <c r="G217" s="56"/>
    </row>
    <row r="218" spans="1:9" ht="24.95" customHeight="1" x14ac:dyDescent="0.25">
      <c r="A218" s="264">
        <v>3213</v>
      </c>
      <c r="B218" s="265"/>
      <c r="C218" s="266"/>
      <c r="D218" s="96" t="s">
        <v>117</v>
      </c>
      <c r="E218" s="71"/>
      <c r="F218" s="71"/>
      <c r="G218" s="130"/>
    </row>
    <row r="219" spans="1:9" ht="24.95" customHeight="1" x14ac:dyDescent="0.25">
      <c r="A219" s="261">
        <v>322</v>
      </c>
      <c r="B219" s="262"/>
      <c r="C219" s="263"/>
      <c r="D219" s="96" t="s">
        <v>119</v>
      </c>
      <c r="E219" s="105"/>
      <c r="F219" s="105">
        <f>F220</f>
        <v>0</v>
      </c>
      <c r="G219" s="56"/>
    </row>
    <row r="220" spans="1:9" ht="24.95" customHeight="1" x14ac:dyDescent="0.25">
      <c r="A220" s="264">
        <v>3221</v>
      </c>
      <c r="B220" s="265"/>
      <c r="C220" s="266"/>
      <c r="D220" s="96" t="s">
        <v>120</v>
      </c>
      <c r="E220" s="105"/>
      <c r="F220" s="37"/>
      <c r="G220" s="56"/>
    </row>
    <row r="221" spans="1:9" s="59" customFormat="1" ht="24.95" customHeight="1" x14ac:dyDescent="0.2">
      <c r="A221" s="270" t="s">
        <v>248</v>
      </c>
      <c r="B221" s="271"/>
      <c r="C221" s="272"/>
      <c r="D221" s="55" t="s">
        <v>29</v>
      </c>
      <c r="E221" s="56">
        <f>E222</f>
        <v>316440</v>
      </c>
      <c r="F221" s="56">
        <f>F222</f>
        <v>140226.88</v>
      </c>
      <c r="G221" s="56">
        <f t="shared" ref="G221:G320" si="15">(F221/E221)*100</f>
        <v>44.313892049045634</v>
      </c>
      <c r="I221" s="117"/>
    </row>
    <row r="222" spans="1:9" ht="24.95" customHeight="1" x14ac:dyDescent="0.25">
      <c r="A222" s="276">
        <v>3</v>
      </c>
      <c r="B222" s="277"/>
      <c r="C222" s="278"/>
      <c r="D222" s="45" t="s">
        <v>6</v>
      </c>
      <c r="E222" s="37">
        <f>E223+E238+E242</f>
        <v>316440</v>
      </c>
      <c r="F222" s="37">
        <f>F223+F238+F242</f>
        <v>140226.88</v>
      </c>
      <c r="G222" s="56"/>
    </row>
    <row r="223" spans="1:9" ht="24.95" customHeight="1" x14ac:dyDescent="0.25">
      <c r="A223" s="267">
        <v>32</v>
      </c>
      <c r="B223" s="268"/>
      <c r="C223" s="269"/>
      <c r="D223" s="123" t="s">
        <v>14</v>
      </c>
      <c r="E223" s="124">
        <v>248740</v>
      </c>
      <c r="F223" s="124">
        <f>F224+F226+F230+F234</f>
        <v>138006.21</v>
      </c>
      <c r="G223" s="125">
        <f t="shared" si="15"/>
        <v>55.482113853823265</v>
      </c>
    </row>
    <row r="224" spans="1:9" ht="24.95" customHeight="1" x14ac:dyDescent="0.25">
      <c r="A224" s="261">
        <v>321</v>
      </c>
      <c r="B224" s="262"/>
      <c r="C224" s="263"/>
      <c r="D224" s="96" t="s">
        <v>114</v>
      </c>
      <c r="E224" s="105"/>
      <c r="F224" s="105">
        <f>F225</f>
        <v>315.98</v>
      </c>
      <c r="G224" s="56"/>
    </row>
    <row r="225" spans="1:7" ht="24.95" customHeight="1" x14ac:dyDescent="0.25">
      <c r="A225" s="264">
        <v>3211</v>
      </c>
      <c r="B225" s="265"/>
      <c r="C225" s="266"/>
      <c r="D225" s="96" t="s">
        <v>115</v>
      </c>
      <c r="E225" s="37"/>
      <c r="F225" s="37">
        <v>315.98</v>
      </c>
      <c r="G225" s="56"/>
    </row>
    <row r="226" spans="1:7" ht="24.95" customHeight="1" x14ac:dyDescent="0.25">
      <c r="A226" s="261">
        <v>322</v>
      </c>
      <c r="B226" s="262"/>
      <c r="C226" s="263"/>
      <c r="D226" s="96" t="s">
        <v>119</v>
      </c>
      <c r="E226" s="105"/>
      <c r="F226" s="105">
        <f>F227+F229+F228</f>
        <v>135252.16</v>
      </c>
      <c r="G226" s="56"/>
    </row>
    <row r="227" spans="1:7" ht="24.95" customHeight="1" x14ac:dyDescent="0.25">
      <c r="A227" s="264">
        <v>3221</v>
      </c>
      <c r="B227" s="265"/>
      <c r="C227" s="266"/>
      <c r="D227" s="96" t="s">
        <v>120</v>
      </c>
      <c r="E227" s="37"/>
      <c r="F227" s="37">
        <v>71.14</v>
      </c>
      <c r="G227" s="56"/>
    </row>
    <row r="228" spans="1:7" ht="24.95" customHeight="1" x14ac:dyDescent="0.25">
      <c r="A228" s="264">
        <v>3222</v>
      </c>
      <c r="B228" s="265"/>
      <c r="C228" s="266"/>
      <c r="D228" s="96" t="s">
        <v>121</v>
      </c>
      <c r="E228" s="37"/>
      <c r="F228" s="37">
        <v>135072.34</v>
      </c>
      <c r="G228" s="56"/>
    </row>
    <row r="229" spans="1:7" ht="24.95" customHeight="1" x14ac:dyDescent="0.25">
      <c r="A229" s="264">
        <v>3225</v>
      </c>
      <c r="B229" s="265"/>
      <c r="C229" s="266"/>
      <c r="D229" s="96" t="s">
        <v>123</v>
      </c>
      <c r="E229" s="37"/>
      <c r="F229" s="37">
        <v>108.68</v>
      </c>
      <c r="G229" s="56"/>
    </row>
    <row r="230" spans="1:7" ht="24.95" customHeight="1" x14ac:dyDescent="0.25">
      <c r="A230" s="261">
        <v>323</v>
      </c>
      <c r="B230" s="262"/>
      <c r="C230" s="263"/>
      <c r="D230" s="96" t="s">
        <v>124</v>
      </c>
      <c r="E230" s="105"/>
      <c r="F230" s="105">
        <f>SUM(F231:F233)</f>
        <v>1116.52</v>
      </c>
      <c r="G230" s="56"/>
    </row>
    <row r="231" spans="1:7" ht="24.95" customHeight="1" x14ac:dyDescent="0.25">
      <c r="A231" s="264">
        <v>3231</v>
      </c>
      <c r="B231" s="265"/>
      <c r="C231" s="266"/>
      <c r="D231" s="96" t="s">
        <v>125</v>
      </c>
      <c r="E231" s="105"/>
      <c r="F231" s="37">
        <v>816.52</v>
      </c>
      <c r="G231" s="56"/>
    </row>
    <row r="232" spans="1:7" ht="24.95" customHeight="1" x14ac:dyDescent="0.25">
      <c r="A232" s="264">
        <v>3237</v>
      </c>
      <c r="B232" s="265"/>
      <c r="C232" s="266"/>
      <c r="D232" s="96" t="s">
        <v>129</v>
      </c>
      <c r="E232" s="105"/>
      <c r="F232" s="37">
        <f>1392.03-1092.03</f>
        <v>300</v>
      </c>
      <c r="G232" s="56"/>
    </row>
    <row r="233" spans="1:7" ht="24.95" customHeight="1" x14ac:dyDescent="0.25">
      <c r="A233" s="264">
        <v>3239</v>
      </c>
      <c r="B233" s="265"/>
      <c r="C233" s="266"/>
      <c r="D233" s="96" t="s">
        <v>131</v>
      </c>
      <c r="E233" s="37"/>
      <c r="F233" s="37"/>
      <c r="G233" s="56"/>
    </row>
    <row r="234" spans="1:7" ht="24.95" customHeight="1" x14ac:dyDescent="0.25">
      <c r="A234" s="261">
        <v>329</v>
      </c>
      <c r="B234" s="262"/>
      <c r="C234" s="263"/>
      <c r="D234" s="96" t="s">
        <v>132</v>
      </c>
      <c r="E234" s="105"/>
      <c r="F234" s="105">
        <f>SUM(F235:F237)</f>
        <v>1321.55</v>
      </c>
      <c r="G234" s="56"/>
    </row>
    <row r="235" spans="1:7" ht="24.95" customHeight="1" x14ac:dyDescent="0.25">
      <c r="A235" s="264">
        <v>3291</v>
      </c>
      <c r="B235" s="265"/>
      <c r="C235" s="266"/>
      <c r="D235" s="96" t="s">
        <v>139</v>
      </c>
      <c r="E235" s="37"/>
      <c r="F235" s="37">
        <v>609.54999999999995</v>
      </c>
      <c r="G235" s="56"/>
    </row>
    <row r="236" spans="1:7" ht="24.95" customHeight="1" x14ac:dyDescent="0.25">
      <c r="A236" s="264">
        <v>3293</v>
      </c>
      <c r="B236" s="265"/>
      <c r="C236" s="266"/>
      <c r="D236" s="96" t="s">
        <v>134</v>
      </c>
      <c r="E236" s="37"/>
      <c r="F236" s="37"/>
      <c r="G236" s="56"/>
    </row>
    <row r="237" spans="1:7" ht="24.95" customHeight="1" x14ac:dyDescent="0.25">
      <c r="A237" s="264">
        <v>3299</v>
      </c>
      <c r="B237" s="265"/>
      <c r="C237" s="266"/>
      <c r="D237" s="96" t="s">
        <v>132</v>
      </c>
      <c r="E237" s="37"/>
      <c r="F237" s="37">
        <v>712</v>
      </c>
      <c r="G237" s="56"/>
    </row>
    <row r="238" spans="1:7" ht="24.95" customHeight="1" x14ac:dyDescent="0.25">
      <c r="A238" s="267">
        <v>37</v>
      </c>
      <c r="B238" s="268"/>
      <c r="C238" s="269"/>
      <c r="D238" s="127" t="s">
        <v>22</v>
      </c>
      <c r="E238" s="124">
        <v>65400</v>
      </c>
      <c r="F238" s="124">
        <f>F239</f>
        <v>77.599999999999994</v>
      </c>
      <c r="G238" s="125">
        <f t="shared" si="15"/>
        <v>0.11865443425076452</v>
      </c>
    </row>
    <row r="239" spans="1:7" ht="24.95" customHeight="1" x14ac:dyDescent="0.25">
      <c r="A239" s="261">
        <v>372</v>
      </c>
      <c r="B239" s="262"/>
      <c r="C239" s="263"/>
      <c r="D239" s="96" t="s">
        <v>144</v>
      </c>
      <c r="E239" s="105"/>
      <c r="F239" s="105">
        <f>F240+F241</f>
        <v>77.599999999999994</v>
      </c>
      <c r="G239" s="56"/>
    </row>
    <row r="240" spans="1:7" ht="24.95" customHeight="1" x14ac:dyDescent="0.25">
      <c r="A240" s="264">
        <v>3721</v>
      </c>
      <c r="B240" s="265"/>
      <c r="C240" s="266"/>
      <c r="D240" s="96" t="s">
        <v>145</v>
      </c>
      <c r="E240" s="37"/>
      <c r="F240" s="37">
        <v>77.599999999999994</v>
      </c>
      <c r="G240" s="56"/>
    </row>
    <row r="241" spans="1:9" ht="24.95" customHeight="1" x14ac:dyDescent="0.25">
      <c r="A241" s="264">
        <v>3722</v>
      </c>
      <c r="B241" s="265"/>
      <c r="C241" s="266"/>
      <c r="D241" s="96" t="s">
        <v>146</v>
      </c>
      <c r="E241" s="37"/>
      <c r="F241" s="37"/>
      <c r="G241" s="56"/>
    </row>
    <row r="242" spans="1:9" ht="24.95" customHeight="1" x14ac:dyDescent="0.25">
      <c r="A242" s="267">
        <v>38</v>
      </c>
      <c r="B242" s="268"/>
      <c r="C242" s="269"/>
      <c r="D242" s="128" t="s">
        <v>88</v>
      </c>
      <c r="E242" s="124">
        <v>2300</v>
      </c>
      <c r="F242" s="124">
        <f>F243</f>
        <v>2143.0700000000002</v>
      </c>
      <c r="G242" s="125">
        <f t="shared" si="15"/>
        <v>93.176956521739143</v>
      </c>
    </row>
    <row r="243" spans="1:9" ht="24.95" customHeight="1" x14ac:dyDescent="0.25">
      <c r="A243" s="264">
        <v>3812</v>
      </c>
      <c r="B243" s="265"/>
      <c r="C243" s="266"/>
      <c r="D243" s="96" t="s">
        <v>155</v>
      </c>
      <c r="E243" s="37"/>
      <c r="F243" s="37">
        <v>2143.0700000000002</v>
      </c>
      <c r="G243" s="56"/>
    </row>
    <row r="244" spans="1:9" s="59" customFormat="1" ht="24.95" customHeight="1" x14ac:dyDescent="0.2">
      <c r="A244" s="270" t="s">
        <v>78</v>
      </c>
      <c r="B244" s="271"/>
      <c r="C244" s="272"/>
      <c r="D244" s="55" t="s">
        <v>64</v>
      </c>
      <c r="E244" s="56">
        <f>E245</f>
        <v>3300</v>
      </c>
      <c r="F244" s="56">
        <f t="shared" ref="F244:F245" si="16">F245</f>
        <v>4136.6399999999994</v>
      </c>
      <c r="G244" s="56">
        <f t="shared" si="15"/>
        <v>125.35272727272726</v>
      </c>
      <c r="I244" s="117"/>
    </row>
    <row r="245" spans="1:9" ht="24.95" customHeight="1" x14ac:dyDescent="0.25">
      <c r="A245" s="276">
        <v>3</v>
      </c>
      <c r="B245" s="277"/>
      <c r="C245" s="278"/>
      <c r="D245" s="45" t="s">
        <v>6</v>
      </c>
      <c r="E245" s="37">
        <f>E246</f>
        <v>3300</v>
      </c>
      <c r="F245" s="37">
        <f t="shared" si="16"/>
        <v>4136.6399999999994</v>
      </c>
      <c r="G245" s="56"/>
    </row>
    <row r="246" spans="1:9" ht="24.95" customHeight="1" x14ac:dyDescent="0.25">
      <c r="A246" s="267">
        <v>32</v>
      </c>
      <c r="B246" s="268"/>
      <c r="C246" s="269"/>
      <c r="D246" s="123" t="s">
        <v>14</v>
      </c>
      <c r="E246" s="124">
        <v>3300</v>
      </c>
      <c r="F246" s="124">
        <f>F249+F252+F256+F247</f>
        <v>4136.6399999999994</v>
      </c>
      <c r="G246" s="125">
        <f t="shared" si="15"/>
        <v>125.35272727272726</v>
      </c>
    </row>
    <row r="247" spans="1:9" ht="24.95" customHeight="1" x14ac:dyDescent="0.25">
      <c r="A247" s="261">
        <v>321</v>
      </c>
      <c r="B247" s="262"/>
      <c r="C247" s="263"/>
      <c r="D247" s="96" t="s">
        <v>114</v>
      </c>
      <c r="E247" s="105"/>
      <c r="F247" s="105">
        <f>F248</f>
        <v>0</v>
      </c>
      <c r="G247" s="56"/>
    </row>
    <row r="248" spans="1:9" ht="24.95" customHeight="1" x14ac:dyDescent="0.25">
      <c r="A248" s="264">
        <v>3211</v>
      </c>
      <c r="B248" s="265"/>
      <c r="C248" s="266"/>
      <c r="D248" s="96" t="s">
        <v>115</v>
      </c>
      <c r="E248" s="37"/>
      <c r="F248" s="37"/>
      <c r="G248" s="56"/>
    </row>
    <row r="249" spans="1:9" ht="24.95" customHeight="1" x14ac:dyDescent="0.25">
      <c r="A249" s="261">
        <v>322</v>
      </c>
      <c r="B249" s="262"/>
      <c r="C249" s="263"/>
      <c r="D249" s="96" t="s">
        <v>119</v>
      </c>
      <c r="E249" s="105"/>
      <c r="F249" s="105">
        <f>F250+F251</f>
        <v>1489.4</v>
      </c>
      <c r="G249" s="56"/>
    </row>
    <row r="250" spans="1:9" ht="24.95" customHeight="1" x14ac:dyDescent="0.25">
      <c r="A250" s="264">
        <v>3221</v>
      </c>
      <c r="B250" s="265"/>
      <c r="C250" s="266"/>
      <c r="D250" s="96" t="s">
        <v>120</v>
      </c>
      <c r="E250" s="37"/>
      <c r="F250" s="37">
        <v>1489.4</v>
      </c>
      <c r="G250" s="56"/>
    </row>
    <row r="251" spans="1:9" ht="24.95" customHeight="1" x14ac:dyDescent="0.25">
      <c r="A251" s="264">
        <v>3225</v>
      </c>
      <c r="B251" s="265"/>
      <c r="C251" s="266"/>
      <c r="D251" s="96" t="s">
        <v>123</v>
      </c>
      <c r="E251" s="37"/>
      <c r="F251" s="37"/>
      <c r="G251" s="56"/>
    </row>
    <row r="252" spans="1:9" ht="24.95" customHeight="1" x14ac:dyDescent="0.25">
      <c r="A252" s="261">
        <v>323</v>
      </c>
      <c r="B252" s="262"/>
      <c r="C252" s="263"/>
      <c r="D252" s="96" t="s">
        <v>124</v>
      </c>
      <c r="E252" s="105"/>
      <c r="F252" s="105">
        <f>F253+F255+F254</f>
        <v>2647.24</v>
      </c>
      <c r="G252" s="56"/>
    </row>
    <row r="253" spans="1:9" ht="24.95" customHeight="1" x14ac:dyDescent="0.25">
      <c r="A253" s="264">
        <v>3231</v>
      </c>
      <c r="B253" s="265"/>
      <c r="C253" s="266"/>
      <c r="D253" s="96" t="s">
        <v>125</v>
      </c>
      <c r="E253" s="37"/>
      <c r="F253" s="37">
        <v>1686.99</v>
      </c>
      <c r="G253" s="56"/>
    </row>
    <row r="254" spans="1:9" ht="24.95" customHeight="1" x14ac:dyDescent="0.25">
      <c r="A254" s="264">
        <v>3237</v>
      </c>
      <c r="B254" s="265"/>
      <c r="C254" s="266"/>
      <c r="D254" s="96" t="s">
        <v>129</v>
      </c>
      <c r="E254" s="37"/>
      <c r="F254" s="37">
        <v>700</v>
      </c>
      <c r="G254" s="56"/>
    </row>
    <row r="255" spans="1:9" ht="24.95" customHeight="1" x14ac:dyDescent="0.25">
      <c r="A255" s="264">
        <v>3239</v>
      </c>
      <c r="B255" s="265"/>
      <c r="C255" s="266"/>
      <c r="D255" s="96" t="s">
        <v>131</v>
      </c>
      <c r="E255" s="37"/>
      <c r="F255" s="37">
        <v>260.25</v>
      </c>
      <c r="G255" s="56"/>
    </row>
    <row r="256" spans="1:9" ht="24.95" customHeight="1" x14ac:dyDescent="0.25">
      <c r="A256" s="261">
        <v>329</v>
      </c>
      <c r="B256" s="262"/>
      <c r="C256" s="263"/>
      <c r="D256" s="96" t="s">
        <v>132</v>
      </c>
      <c r="E256" s="105"/>
      <c r="F256" s="105">
        <f>F257</f>
        <v>0</v>
      </c>
      <c r="G256" s="56"/>
    </row>
    <row r="257" spans="1:9" ht="24.95" customHeight="1" x14ac:dyDescent="0.25">
      <c r="A257" s="264">
        <v>3299</v>
      </c>
      <c r="B257" s="265"/>
      <c r="C257" s="266"/>
      <c r="D257" s="96" t="s">
        <v>132</v>
      </c>
      <c r="E257" s="37"/>
      <c r="F257" s="37"/>
      <c r="G257" s="56"/>
    </row>
    <row r="258" spans="1:9" s="59" customFormat="1" ht="24.95" customHeight="1" x14ac:dyDescent="0.2">
      <c r="A258" s="270" t="s">
        <v>59</v>
      </c>
      <c r="B258" s="271"/>
      <c r="C258" s="272"/>
      <c r="D258" s="55" t="s">
        <v>31</v>
      </c>
      <c r="E258" s="56">
        <f>E259</f>
        <v>850</v>
      </c>
      <c r="F258" s="56">
        <f t="shared" ref="F258" si="17">F259</f>
        <v>50</v>
      </c>
      <c r="G258" s="56">
        <f t="shared" si="15"/>
        <v>5.8823529411764701</v>
      </c>
      <c r="I258" s="117"/>
    </row>
    <row r="259" spans="1:9" ht="24.95" customHeight="1" x14ac:dyDescent="0.25">
      <c r="A259" s="267">
        <v>32</v>
      </c>
      <c r="B259" s="268"/>
      <c r="C259" s="269"/>
      <c r="D259" s="123" t="s">
        <v>14</v>
      </c>
      <c r="E259" s="124">
        <v>850</v>
      </c>
      <c r="F259" s="124">
        <f>F260+F262+F265</f>
        <v>50</v>
      </c>
      <c r="G259" s="125">
        <f t="shared" si="15"/>
        <v>5.8823529411764701</v>
      </c>
    </row>
    <row r="260" spans="1:9" ht="24.95" customHeight="1" x14ac:dyDescent="0.25">
      <c r="A260" s="261">
        <v>321</v>
      </c>
      <c r="B260" s="262"/>
      <c r="C260" s="263"/>
      <c r="D260" s="96" t="s">
        <v>114</v>
      </c>
      <c r="E260" s="105"/>
      <c r="F260" s="105">
        <f>F261</f>
        <v>0</v>
      </c>
      <c r="G260" s="56"/>
    </row>
    <row r="261" spans="1:9" ht="24.95" customHeight="1" x14ac:dyDescent="0.25">
      <c r="A261" s="264">
        <v>3211</v>
      </c>
      <c r="B261" s="265"/>
      <c r="C261" s="266"/>
      <c r="D261" s="96" t="s">
        <v>115</v>
      </c>
      <c r="E261" s="37"/>
      <c r="F261" s="37"/>
      <c r="G261" s="56"/>
    </row>
    <row r="262" spans="1:9" ht="24.95" customHeight="1" x14ac:dyDescent="0.25">
      <c r="A262" s="261">
        <v>322</v>
      </c>
      <c r="B262" s="262"/>
      <c r="C262" s="263"/>
      <c r="D262" s="96" t="s">
        <v>119</v>
      </c>
      <c r="E262" s="105"/>
      <c r="F262" s="105">
        <f>F263+F264</f>
        <v>50</v>
      </c>
      <c r="G262" s="56"/>
    </row>
    <row r="263" spans="1:9" ht="24.95" customHeight="1" x14ac:dyDescent="0.25">
      <c r="A263" s="264">
        <v>3221</v>
      </c>
      <c r="B263" s="265"/>
      <c r="C263" s="266"/>
      <c r="D263" s="96" t="s">
        <v>120</v>
      </c>
      <c r="E263" s="37"/>
      <c r="F263" s="37">
        <v>50</v>
      </c>
      <c r="G263" s="56"/>
    </row>
    <row r="264" spans="1:9" ht="24.95" customHeight="1" x14ac:dyDescent="0.25">
      <c r="A264" s="264">
        <v>3225</v>
      </c>
      <c r="B264" s="265"/>
      <c r="C264" s="266"/>
      <c r="D264" s="96" t="s">
        <v>123</v>
      </c>
      <c r="E264" s="37"/>
      <c r="F264" s="37"/>
      <c r="G264" s="56"/>
    </row>
    <row r="265" spans="1:9" ht="24.95" customHeight="1" x14ac:dyDescent="0.25">
      <c r="A265" s="261">
        <v>329</v>
      </c>
      <c r="B265" s="262"/>
      <c r="C265" s="263"/>
      <c r="D265" s="96" t="s">
        <v>132</v>
      </c>
      <c r="E265" s="105"/>
      <c r="F265" s="105">
        <f>F266+F267</f>
        <v>0</v>
      </c>
      <c r="G265" s="56"/>
    </row>
    <row r="266" spans="1:9" ht="24.95" customHeight="1" x14ac:dyDescent="0.25">
      <c r="A266" s="264">
        <v>3293</v>
      </c>
      <c r="B266" s="265"/>
      <c r="C266" s="266"/>
      <c r="D266" s="96" t="s">
        <v>134</v>
      </c>
      <c r="E266" s="37"/>
      <c r="F266" s="37"/>
      <c r="G266" s="56"/>
    </row>
    <row r="267" spans="1:9" ht="24.95" customHeight="1" x14ac:dyDescent="0.25">
      <c r="A267" s="264">
        <v>3299</v>
      </c>
      <c r="B267" s="265"/>
      <c r="C267" s="266"/>
      <c r="D267" s="96" t="s">
        <v>132</v>
      </c>
      <c r="E267" s="37"/>
      <c r="F267" s="37"/>
      <c r="G267" s="56"/>
    </row>
    <row r="268" spans="1:9" s="58" customFormat="1" ht="24.95" customHeight="1" x14ac:dyDescent="0.25">
      <c r="A268" s="270" t="s">
        <v>81</v>
      </c>
      <c r="B268" s="271"/>
      <c r="C268" s="272"/>
      <c r="D268" s="60" t="s">
        <v>66</v>
      </c>
      <c r="E268" s="56">
        <f>E269</f>
        <v>0</v>
      </c>
      <c r="F268" s="56">
        <f t="shared" ref="F268" si="18">F269</f>
        <v>0</v>
      </c>
      <c r="G268" s="56" t="e">
        <f t="shared" si="15"/>
        <v>#DIV/0!</v>
      </c>
      <c r="I268" s="116"/>
    </row>
    <row r="269" spans="1:9" ht="24.95" customHeight="1" x14ac:dyDescent="0.25">
      <c r="A269" s="267">
        <v>32</v>
      </c>
      <c r="B269" s="268"/>
      <c r="C269" s="269"/>
      <c r="D269" s="123" t="s">
        <v>14</v>
      </c>
      <c r="E269" s="124"/>
      <c r="F269" s="124">
        <f>F272+F270</f>
        <v>0</v>
      </c>
      <c r="G269" s="125" t="e">
        <f t="shared" si="15"/>
        <v>#DIV/0!</v>
      </c>
    </row>
    <row r="270" spans="1:9" ht="24.95" customHeight="1" x14ac:dyDescent="0.25">
      <c r="A270" s="261">
        <v>321</v>
      </c>
      <c r="B270" s="262"/>
      <c r="C270" s="263"/>
      <c r="D270" s="96" t="s">
        <v>114</v>
      </c>
      <c r="E270" s="71"/>
      <c r="F270" s="71">
        <f>F271</f>
        <v>0</v>
      </c>
      <c r="G270" s="130"/>
    </row>
    <row r="271" spans="1:9" ht="24.95" customHeight="1" x14ac:dyDescent="0.25">
      <c r="A271" s="264">
        <v>3213</v>
      </c>
      <c r="B271" s="265"/>
      <c r="C271" s="266"/>
      <c r="D271" s="96" t="s">
        <v>117</v>
      </c>
      <c r="E271" s="71"/>
      <c r="F271" s="71"/>
      <c r="G271" s="130"/>
    </row>
    <row r="272" spans="1:9" ht="24.95" customHeight="1" x14ac:dyDescent="0.25">
      <c r="A272" s="261">
        <v>322</v>
      </c>
      <c r="B272" s="262"/>
      <c r="C272" s="263"/>
      <c r="D272" s="96" t="s">
        <v>119</v>
      </c>
      <c r="E272" s="105">
        <f>E273</f>
        <v>0</v>
      </c>
      <c r="F272" s="105">
        <f>F273+F274</f>
        <v>0</v>
      </c>
      <c r="G272" s="56"/>
    </row>
    <row r="273" spans="1:9" ht="24.95" customHeight="1" x14ac:dyDescent="0.25">
      <c r="A273" s="264">
        <v>3221</v>
      </c>
      <c r="B273" s="265"/>
      <c r="C273" s="266"/>
      <c r="D273" s="96" t="s">
        <v>120</v>
      </c>
      <c r="E273" s="37"/>
      <c r="F273" s="37"/>
      <c r="G273" s="56"/>
    </row>
    <row r="274" spans="1:9" ht="24.95" customHeight="1" x14ac:dyDescent="0.25">
      <c r="A274" s="264">
        <v>3239</v>
      </c>
      <c r="B274" s="265"/>
      <c r="C274" s="266"/>
      <c r="D274" s="96" t="s">
        <v>131</v>
      </c>
      <c r="E274" s="37"/>
      <c r="F274" s="37"/>
      <c r="G274" s="56"/>
    </row>
    <row r="275" spans="1:9" ht="24.95" customHeight="1" x14ac:dyDescent="0.25">
      <c r="A275" s="273" t="s">
        <v>43</v>
      </c>
      <c r="B275" s="274"/>
      <c r="C275" s="275"/>
      <c r="D275" s="44" t="s">
        <v>44</v>
      </c>
      <c r="E275" s="51">
        <f>E277+E280+E283+E286</f>
        <v>40</v>
      </c>
      <c r="F275" s="51">
        <f>F277+F280+F283+F286</f>
        <v>40.28</v>
      </c>
      <c r="G275" s="51"/>
    </row>
    <row r="276" spans="1:9" s="59" customFormat="1" ht="24.95" customHeight="1" x14ac:dyDescent="0.2">
      <c r="A276" s="270" t="s">
        <v>57</v>
      </c>
      <c r="B276" s="271"/>
      <c r="C276" s="272"/>
      <c r="D276" s="75" t="s">
        <v>30</v>
      </c>
      <c r="E276" s="56">
        <f>E277</f>
        <v>40</v>
      </c>
      <c r="F276" s="56">
        <f>F277</f>
        <v>40.28</v>
      </c>
      <c r="G276" s="56">
        <f t="shared" si="15"/>
        <v>100.70000000000002</v>
      </c>
      <c r="I276" s="117"/>
    </row>
    <row r="277" spans="1:9" ht="24.95" customHeight="1" x14ac:dyDescent="0.25">
      <c r="A277" s="267">
        <v>34</v>
      </c>
      <c r="B277" s="268"/>
      <c r="C277" s="269"/>
      <c r="D277" s="123" t="s">
        <v>21</v>
      </c>
      <c r="E277" s="124">
        <v>40</v>
      </c>
      <c r="F277" s="124">
        <f>F278</f>
        <v>40.28</v>
      </c>
      <c r="G277" s="125">
        <f t="shared" si="15"/>
        <v>100.70000000000002</v>
      </c>
    </row>
    <row r="278" spans="1:9" ht="24.95" customHeight="1" x14ac:dyDescent="0.25">
      <c r="A278" s="264">
        <v>3433</v>
      </c>
      <c r="B278" s="265"/>
      <c r="C278" s="266"/>
      <c r="D278" s="96" t="s">
        <v>143</v>
      </c>
      <c r="E278" s="37"/>
      <c r="F278" s="37">
        <v>40.28</v>
      </c>
      <c r="G278" s="56"/>
    </row>
    <row r="279" spans="1:9" s="59" customFormat="1" ht="24.95" customHeight="1" x14ac:dyDescent="0.2">
      <c r="A279" s="270" t="s">
        <v>76</v>
      </c>
      <c r="B279" s="271"/>
      <c r="C279" s="272"/>
      <c r="D279" s="75" t="s">
        <v>61</v>
      </c>
      <c r="E279" s="56">
        <f>E280</f>
        <v>0</v>
      </c>
      <c r="F279" s="56">
        <f>F280</f>
        <v>0</v>
      </c>
      <c r="G279" s="125" t="e">
        <f t="shared" si="15"/>
        <v>#DIV/0!</v>
      </c>
      <c r="I279" s="117"/>
    </row>
    <row r="280" spans="1:9" ht="24.95" customHeight="1" x14ac:dyDescent="0.25">
      <c r="A280" s="267">
        <v>34</v>
      </c>
      <c r="B280" s="268"/>
      <c r="C280" s="269"/>
      <c r="D280" s="123" t="s">
        <v>21</v>
      </c>
      <c r="E280" s="124">
        <v>0</v>
      </c>
      <c r="F280" s="124">
        <f>F281</f>
        <v>0</v>
      </c>
      <c r="G280" s="125" t="e">
        <f t="shared" si="15"/>
        <v>#DIV/0!</v>
      </c>
    </row>
    <row r="281" spans="1:9" ht="24.95" customHeight="1" x14ac:dyDescent="0.25">
      <c r="A281" s="264">
        <v>3433</v>
      </c>
      <c r="B281" s="265"/>
      <c r="C281" s="266"/>
      <c r="D281" s="96" t="s">
        <v>143</v>
      </c>
      <c r="E281" s="37"/>
      <c r="F281" s="37"/>
      <c r="G281" s="56"/>
    </row>
    <row r="282" spans="1:9" s="59" customFormat="1" ht="24.95" customHeight="1" x14ac:dyDescent="0.2">
      <c r="A282" s="270" t="s">
        <v>247</v>
      </c>
      <c r="B282" s="271"/>
      <c r="C282" s="272"/>
      <c r="D282" s="75" t="s">
        <v>75</v>
      </c>
      <c r="E282" s="56">
        <f>E283</f>
        <v>0</v>
      </c>
      <c r="F282" s="56">
        <f>F283</f>
        <v>0</v>
      </c>
      <c r="G282" s="56" t="e">
        <f t="shared" si="15"/>
        <v>#DIV/0!</v>
      </c>
      <c r="I282" s="117"/>
    </row>
    <row r="283" spans="1:9" ht="24.95" customHeight="1" x14ac:dyDescent="0.25">
      <c r="A283" s="267">
        <v>34</v>
      </c>
      <c r="B283" s="268"/>
      <c r="C283" s="269"/>
      <c r="D283" s="123" t="s">
        <v>21</v>
      </c>
      <c r="E283" s="124">
        <v>0</v>
      </c>
      <c r="F283" s="124">
        <f>F284</f>
        <v>0</v>
      </c>
      <c r="G283" s="125" t="e">
        <f t="shared" si="15"/>
        <v>#DIV/0!</v>
      </c>
    </row>
    <row r="284" spans="1:9" ht="24.95" customHeight="1" x14ac:dyDescent="0.25">
      <c r="A284" s="264">
        <v>3431</v>
      </c>
      <c r="B284" s="265"/>
      <c r="C284" s="266"/>
      <c r="D284" s="96" t="s">
        <v>142</v>
      </c>
      <c r="E284" s="37"/>
      <c r="F284" s="37"/>
      <c r="G284" s="56"/>
    </row>
    <row r="285" spans="1:9" ht="24.95" customHeight="1" x14ac:dyDescent="0.25">
      <c r="A285" s="270" t="s">
        <v>77</v>
      </c>
      <c r="B285" s="271"/>
      <c r="C285" s="272"/>
      <c r="D285" s="113" t="s">
        <v>63</v>
      </c>
      <c r="E285" s="56">
        <f>E286</f>
        <v>0</v>
      </c>
      <c r="F285" s="56">
        <f>F286</f>
        <v>0</v>
      </c>
      <c r="G285" s="56"/>
    </row>
    <row r="286" spans="1:9" ht="24.95" customHeight="1" x14ac:dyDescent="0.25">
      <c r="A286" s="267">
        <v>34</v>
      </c>
      <c r="B286" s="268"/>
      <c r="C286" s="269"/>
      <c r="D286" s="123" t="s">
        <v>21</v>
      </c>
      <c r="E286" s="124">
        <v>0</v>
      </c>
      <c r="F286" s="124">
        <f>F287</f>
        <v>0</v>
      </c>
      <c r="G286" s="125" t="e">
        <f t="shared" si="15"/>
        <v>#DIV/0!</v>
      </c>
    </row>
    <row r="287" spans="1:9" ht="24.95" customHeight="1" x14ac:dyDescent="0.25">
      <c r="A287" s="264">
        <v>3431</v>
      </c>
      <c r="B287" s="265"/>
      <c r="C287" s="266"/>
      <c r="D287" s="96" t="s">
        <v>142</v>
      </c>
      <c r="E287" s="37"/>
      <c r="F287" s="37"/>
      <c r="G287" s="56"/>
    </row>
    <row r="288" spans="1:9" ht="24.95" customHeight="1" x14ac:dyDescent="0.25">
      <c r="A288" s="273" t="s">
        <v>45</v>
      </c>
      <c r="B288" s="274"/>
      <c r="C288" s="275"/>
      <c r="D288" s="44" t="s">
        <v>46</v>
      </c>
      <c r="E288" s="51">
        <f>E290+E293+E298+E302+E318+E310+E315+E306</f>
        <v>60500</v>
      </c>
      <c r="F288" s="51">
        <f>F290+F293+F298+F302+F318+F310+F315+F306</f>
        <v>964</v>
      </c>
      <c r="G288" s="51"/>
    </row>
    <row r="289" spans="1:9" s="59" customFormat="1" ht="24.95" customHeight="1" x14ac:dyDescent="0.2">
      <c r="A289" s="270" t="s">
        <v>57</v>
      </c>
      <c r="B289" s="271"/>
      <c r="C289" s="272"/>
      <c r="D289" s="75" t="s">
        <v>30</v>
      </c>
      <c r="E289" s="56">
        <f>E290</f>
        <v>3150</v>
      </c>
      <c r="F289" s="56">
        <f>F290</f>
        <v>0</v>
      </c>
      <c r="G289" s="56">
        <f t="shared" si="15"/>
        <v>0</v>
      </c>
      <c r="I289" s="117"/>
    </row>
    <row r="290" spans="1:9" ht="24.95" customHeight="1" x14ac:dyDescent="0.25">
      <c r="A290" s="267">
        <v>42</v>
      </c>
      <c r="B290" s="268"/>
      <c r="C290" s="269"/>
      <c r="D290" s="123" t="s">
        <v>17</v>
      </c>
      <c r="E290" s="124">
        <v>3150</v>
      </c>
      <c r="F290" s="124">
        <f>F291</f>
        <v>0</v>
      </c>
      <c r="G290" s="125">
        <f t="shared" si="15"/>
        <v>0</v>
      </c>
    </row>
    <row r="291" spans="1:9" ht="24.95" customHeight="1" x14ac:dyDescent="0.25">
      <c r="A291" s="264">
        <v>4221</v>
      </c>
      <c r="B291" s="265"/>
      <c r="C291" s="266"/>
      <c r="D291" s="97" t="s">
        <v>148</v>
      </c>
      <c r="E291" s="71"/>
      <c r="F291" s="71"/>
      <c r="G291" s="130"/>
    </row>
    <row r="292" spans="1:9" s="59" customFormat="1" ht="24.95" customHeight="1" x14ac:dyDescent="0.2">
      <c r="A292" s="270" t="s">
        <v>76</v>
      </c>
      <c r="B292" s="271"/>
      <c r="C292" s="272"/>
      <c r="D292" s="75" t="s">
        <v>61</v>
      </c>
      <c r="E292" s="56">
        <f>E293</f>
        <v>2400</v>
      </c>
      <c r="F292" s="56">
        <f>F293</f>
        <v>964</v>
      </c>
      <c r="G292" s="56">
        <f t="shared" si="15"/>
        <v>40.166666666666664</v>
      </c>
      <c r="I292" s="117"/>
    </row>
    <row r="293" spans="1:9" ht="24.95" customHeight="1" x14ac:dyDescent="0.25">
      <c r="A293" s="267">
        <v>42</v>
      </c>
      <c r="B293" s="268"/>
      <c r="C293" s="269"/>
      <c r="D293" s="123" t="s">
        <v>17</v>
      </c>
      <c r="E293" s="124">
        <v>2400</v>
      </c>
      <c r="F293" s="124">
        <f>F294+F296+F295</f>
        <v>964</v>
      </c>
      <c r="G293" s="125">
        <f t="shared" si="15"/>
        <v>40.166666666666664</v>
      </c>
    </row>
    <row r="294" spans="1:9" ht="24.95" customHeight="1" x14ac:dyDescent="0.25">
      <c r="A294" s="264">
        <v>4221</v>
      </c>
      <c r="B294" s="265"/>
      <c r="C294" s="266"/>
      <c r="D294" s="97" t="s">
        <v>148</v>
      </c>
      <c r="E294" s="37"/>
      <c r="F294" s="37">
        <v>964</v>
      </c>
      <c r="G294" s="56"/>
    </row>
    <row r="295" spans="1:9" ht="24.95" customHeight="1" x14ac:dyDescent="0.25">
      <c r="A295" s="264">
        <v>4223</v>
      </c>
      <c r="B295" s="265"/>
      <c r="C295" s="266"/>
      <c r="D295" s="197" t="s">
        <v>150</v>
      </c>
      <c r="E295" s="37"/>
      <c r="F295" s="37"/>
      <c r="G295" s="56"/>
    </row>
    <row r="296" spans="1:9" ht="24.95" customHeight="1" x14ac:dyDescent="0.25">
      <c r="A296" s="264">
        <v>4226</v>
      </c>
      <c r="B296" s="265"/>
      <c r="C296" s="266"/>
      <c r="D296" s="197" t="s">
        <v>220</v>
      </c>
      <c r="E296" s="37"/>
      <c r="F296" s="37"/>
      <c r="G296" s="56"/>
    </row>
    <row r="297" spans="1:9" s="59" customFormat="1" ht="24.95" customHeight="1" x14ac:dyDescent="0.2">
      <c r="A297" s="270" t="s">
        <v>247</v>
      </c>
      <c r="B297" s="271"/>
      <c r="C297" s="272"/>
      <c r="D297" s="75" t="s">
        <v>75</v>
      </c>
      <c r="E297" s="56">
        <f>E298</f>
        <v>10900</v>
      </c>
      <c r="F297" s="56">
        <f>F298</f>
        <v>0</v>
      </c>
      <c r="G297" s="56">
        <f t="shared" si="15"/>
        <v>0</v>
      </c>
      <c r="I297" s="117"/>
    </row>
    <row r="298" spans="1:9" ht="24.95" customHeight="1" x14ac:dyDescent="0.25">
      <c r="A298" s="267">
        <v>42</v>
      </c>
      <c r="B298" s="268"/>
      <c r="C298" s="269"/>
      <c r="D298" s="123" t="s">
        <v>17</v>
      </c>
      <c r="E298" s="124">
        <v>10900</v>
      </c>
      <c r="F298" s="124">
        <f>F299+F300</f>
        <v>0</v>
      </c>
      <c r="G298" s="125">
        <f t="shared" si="15"/>
        <v>0</v>
      </c>
    </row>
    <row r="299" spans="1:9" ht="24.95" customHeight="1" x14ac:dyDescent="0.25">
      <c r="A299" s="264">
        <v>4221</v>
      </c>
      <c r="B299" s="265"/>
      <c r="C299" s="266"/>
      <c r="D299" s="97" t="s">
        <v>148</v>
      </c>
      <c r="E299" s="37"/>
      <c r="F299" s="37"/>
      <c r="G299" s="56"/>
    </row>
    <row r="300" spans="1:9" ht="24.95" customHeight="1" x14ac:dyDescent="0.25">
      <c r="A300" s="264">
        <v>4227</v>
      </c>
      <c r="B300" s="265"/>
      <c r="C300" s="266"/>
      <c r="D300" s="96" t="s">
        <v>149</v>
      </c>
      <c r="E300" s="37"/>
      <c r="F300" s="37"/>
      <c r="G300" s="56"/>
    </row>
    <row r="301" spans="1:9" s="59" customFormat="1" ht="24.95" customHeight="1" x14ac:dyDescent="0.2">
      <c r="A301" s="270" t="s">
        <v>77</v>
      </c>
      <c r="B301" s="271"/>
      <c r="C301" s="272"/>
      <c r="D301" s="75" t="s">
        <v>63</v>
      </c>
      <c r="E301" s="56">
        <f>E302</f>
        <v>7000</v>
      </c>
      <c r="F301" s="56">
        <f>F302</f>
        <v>0</v>
      </c>
      <c r="G301" s="56">
        <f t="shared" si="15"/>
        <v>0</v>
      </c>
      <c r="I301" s="117"/>
    </row>
    <row r="302" spans="1:9" ht="24.95" customHeight="1" x14ac:dyDescent="0.25">
      <c r="A302" s="267">
        <v>42</v>
      </c>
      <c r="B302" s="268"/>
      <c r="C302" s="269"/>
      <c r="D302" s="123" t="s">
        <v>17</v>
      </c>
      <c r="E302" s="124">
        <v>7000</v>
      </c>
      <c r="F302" s="124">
        <f>F303+F304</f>
        <v>0</v>
      </c>
      <c r="G302" s="125">
        <f t="shared" si="15"/>
        <v>0</v>
      </c>
    </row>
    <row r="303" spans="1:9" ht="24.95" customHeight="1" x14ac:dyDescent="0.25">
      <c r="A303" s="264">
        <v>4221</v>
      </c>
      <c r="B303" s="265"/>
      <c r="C303" s="266"/>
      <c r="D303" s="97" t="s">
        <v>148</v>
      </c>
      <c r="E303" s="37"/>
      <c r="F303" s="37"/>
      <c r="G303" s="56"/>
    </row>
    <row r="304" spans="1:9" ht="24.95" customHeight="1" x14ac:dyDescent="0.25">
      <c r="A304" s="264">
        <v>4227</v>
      </c>
      <c r="B304" s="265"/>
      <c r="C304" s="266"/>
      <c r="D304" s="96" t="s">
        <v>149</v>
      </c>
      <c r="E304" s="37"/>
      <c r="F304" s="37"/>
      <c r="G304" s="56"/>
    </row>
    <row r="305" spans="1:9" s="107" customFormat="1" ht="24.95" customHeight="1" x14ac:dyDescent="0.2">
      <c r="A305" s="270" t="s">
        <v>59</v>
      </c>
      <c r="B305" s="271"/>
      <c r="C305" s="272"/>
      <c r="D305" s="203" t="s">
        <v>31</v>
      </c>
      <c r="E305" s="106">
        <f>E306</f>
        <v>200</v>
      </c>
      <c r="F305" s="106">
        <f>F306</f>
        <v>0</v>
      </c>
      <c r="G305" s="56">
        <f t="shared" ref="G305:G306" si="19">(F305/E305)*100</f>
        <v>0</v>
      </c>
      <c r="I305" s="118"/>
    </row>
    <row r="306" spans="1:9" ht="24.95" customHeight="1" x14ac:dyDescent="0.25">
      <c r="A306" s="267">
        <v>42</v>
      </c>
      <c r="B306" s="268"/>
      <c r="C306" s="269"/>
      <c r="D306" s="123" t="s">
        <v>17</v>
      </c>
      <c r="E306" s="124">
        <v>200</v>
      </c>
      <c r="F306" s="124">
        <f>F307+F308</f>
        <v>0</v>
      </c>
      <c r="G306" s="125">
        <f t="shared" si="19"/>
        <v>0</v>
      </c>
    </row>
    <row r="307" spans="1:9" ht="24.95" customHeight="1" x14ac:dyDescent="0.25">
      <c r="A307" s="264">
        <v>4221</v>
      </c>
      <c r="B307" s="265"/>
      <c r="C307" s="266"/>
      <c r="D307" s="97" t="s">
        <v>148</v>
      </c>
      <c r="E307" s="71"/>
      <c r="F307" s="71"/>
      <c r="G307" s="130"/>
    </row>
    <row r="308" spans="1:9" ht="24.95" customHeight="1" x14ac:dyDescent="0.25">
      <c r="A308" s="264">
        <v>4241</v>
      </c>
      <c r="B308" s="265"/>
      <c r="C308" s="266"/>
      <c r="D308" s="97" t="s">
        <v>152</v>
      </c>
      <c r="E308" s="37"/>
      <c r="F308" s="37"/>
      <c r="G308" s="56"/>
    </row>
    <row r="309" spans="1:9" s="107" customFormat="1" ht="24.95" customHeight="1" x14ac:dyDescent="0.2">
      <c r="A309" s="270" t="s">
        <v>81</v>
      </c>
      <c r="B309" s="271"/>
      <c r="C309" s="272"/>
      <c r="D309" s="75" t="s">
        <v>66</v>
      </c>
      <c r="E309" s="106">
        <f>E310</f>
        <v>0</v>
      </c>
      <c r="F309" s="106">
        <f>F310</f>
        <v>0</v>
      </c>
      <c r="G309" s="56" t="e">
        <f t="shared" si="15"/>
        <v>#DIV/0!</v>
      </c>
      <c r="I309" s="118"/>
    </row>
    <row r="310" spans="1:9" ht="24.95" customHeight="1" x14ac:dyDescent="0.25">
      <c r="A310" s="267">
        <v>42</v>
      </c>
      <c r="B310" s="268"/>
      <c r="C310" s="269"/>
      <c r="D310" s="123" t="s">
        <v>17</v>
      </c>
      <c r="E310" s="124">
        <v>0</v>
      </c>
      <c r="F310" s="124">
        <f>F311+F312+F313</f>
        <v>0</v>
      </c>
      <c r="G310" s="125" t="e">
        <f t="shared" si="15"/>
        <v>#DIV/0!</v>
      </c>
    </row>
    <row r="311" spans="1:9" ht="24.95" customHeight="1" x14ac:dyDescent="0.25">
      <c r="A311" s="264">
        <v>4221</v>
      </c>
      <c r="B311" s="265"/>
      <c r="C311" s="266"/>
      <c r="D311" s="97" t="s">
        <v>148</v>
      </c>
      <c r="E311" s="37"/>
      <c r="F311" s="37"/>
      <c r="G311" s="56"/>
    </row>
    <row r="312" spans="1:9" ht="24.95" customHeight="1" x14ac:dyDescent="0.25">
      <c r="A312" s="264">
        <v>4227</v>
      </c>
      <c r="B312" s="265"/>
      <c r="C312" s="266"/>
      <c r="D312" s="96" t="s">
        <v>149</v>
      </c>
      <c r="E312" s="37"/>
      <c r="F312" s="37"/>
      <c r="G312" s="56"/>
    </row>
    <row r="313" spans="1:9" ht="24.95" customHeight="1" x14ac:dyDescent="0.25">
      <c r="A313" s="264">
        <v>4241</v>
      </c>
      <c r="B313" s="265"/>
      <c r="C313" s="266"/>
      <c r="D313" s="97" t="s">
        <v>152</v>
      </c>
      <c r="E313" s="37"/>
      <c r="F313" s="37"/>
      <c r="G313" s="56"/>
    </row>
    <row r="314" spans="1:9" s="59" customFormat="1" ht="24.95" customHeight="1" x14ac:dyDescent="0.2">
      <c r="A314" s="270" t="s">
        <v>78</v>
      </c>
      <c r="B314" s="271"/>
      <c r="C314" s="272"/>
      <c r="D314" s="199" t="s">
        <v>64</v>
      </c>
      <c r="E314" s="56">
        <f>E315</f>
        <v>0</v>
      </c>
      <c r="F314" s="56">
        <f>F315</f>
        <v>0</v>
      </c>
      <c r="G314" s="56" t="e">
        <f t="shared" ref="G314:G315" si="20">(F314/E314)*100</f>
        <v>#DIV/0!</v>
      </c>
      <c r="I314" s="117"/>
    </row>
    <row r="315" spans="1:9" ht="24.95" customHeight="1" x14ac:dyDescent="0.25">
      <c r="A315" s="267">
        <v>42</v>
      </c>
      <c r="B315" s="268"/>
      <c r="C315" s="269"/>
      <c r="D315" s="123" t="s">
        <v>17</v>
      </c>
      <c r="E315" s="124">
        <v>0</v>
      </c>
      <c r="F315" s="124">
        <f>F316</f>
        <v>0</v>
      </c>
      <c r="G315" s="125" t="e">
        <f t="shared" si="20"/>
        <v>#DIV/0!</v>
      </c>
    </row>
    <row r="316" spans="1:9" ht="24.95" customHeight="1" x14ac:dyDescent="0.25">
      <c r="A316" s="264">
        <v>4226</v>
      </c>
      <c r="B316" s="265"/>
      <c r="C316" s="266"/>
      <c r="D316" s="97" t="s">
        <v>220</v>
      </c>
      <c r="E316" s="37"/>
      <c r="F316" s="37"/>
      <c r="G316" s="56"/>
    </row>
    <row r="317" spans="1:9" s="59" customFormat="1" ht="24.95" customHeight="1" x14ac:dyDescent="0.2">
      <c r="A317" s="270" t="s">
        <v>248</v>
      </c>
      <c r="B317" s="271"/>
      <c r="C317" s="272"/>
      <c r="D317" s="75" t="s">
        <v>29</v>
      </c>
      <c r="E317" s="56">
        <f>E318</f>
        <v>36850</v>
      </c>
      <c r="F317" s="56">
        <f>F318</f>
        <v>0</v>
      </c>
      <c r="G317" s="56">
        <f t="shared" si="15"/>
        <v>0</v>
      </c>
      <c r="I317" s="117"/>
    </row>
    <row r="318" spans="1:9" ht="24.95" customHeight="1" x14ac:dyDescent="0.25">
      <c r="A318" s="267">
        <v>42</v>
      </c>
      <c r="B318" s="268"/>
      <c r="C318" s="269"/>
      <c r="D318" s="123" t="s">
        <v>17</v>
      </c>
      <c r="E318" s="124">
        <v>36850</v>
      </c>
      <c r="F318" s="124">
        <f>F319+F320</f>
        <v>0</v>
      </c>
      <c r="G318" s="125">
        <f t="shared" si="15"/>
        <v>0</v>
      </c>
    </row>
    <row r="319" spans="1:9" ht="24.95" customHeight="1" x14ac:dyDescent="0.25">
      <c r="A319" s="264">
        <v>4241</v>
      </c>
      <c r="B319" s="265"/>
      <c r="C319" s="266"/>
      <c r="D319" s="53" t="s">
        <v>162</v>
      </c>
      <c r="E319" s="54"/>
      <c r="F319" s="54"/>
      <c r="G319" s="56" t="e">
        <f t="shared" si="15"/>
        <v>#DIV/0!</v>
      </c>
    </row>
    <row r="320" spans="1:9" ht="24.95" customHeight="1" x14ac:dyDescent="0.25">
      <c r="A320" s="264">
        <v>4241</v>
      </c>
      <c r="B320" s="265"/>
      <c r="C320" s="266"/>
      <c r="D320" s="53" t="s">
        <v>163</v>
      </c>
      <c r="E320" s="54"/>
      <c r="F320" s="54"/>
      <c r="G320" s="56" t="e">
        <f t="shared" si="15"/>
        <v>#DIV/0!</v>
      </c>
    </row>
    <row r="321" spans="1:9" ht="24.95" customHeight="1" x14ac:dyDescent="0.25">
      <c r="A321" s="283" t="s">
        <v>47</v>
      </c>
      <c r="B321" s="284"/>
      <c r="C321" s="285"/>
      <c r="D321" s="50" t="s">
        <v>48</v>
      </c>
      <c r="E321" s="52">
        <f>E322+E331+E344+E350+E370+E410</f>
        <v>514500</v>
      </c>
      <c r="F321" s="52">
        <f>F322+F331+F344+F350+F370+F410</f>
        <v>216995.74000000002</v>
      </c>
      <c r="G321" s="52"/>
    </row>
    <row r="322" spans="1:9" ht="39.75" customHeight="1" x14ac:dyDescent="0.25">
      <c r="A322" s="273" t="s">
        <v>49</v>
      </c>
      <c r="B322" s="274"/>
      <c r="C322" s="275"/>
      <c r="D322" s="44" t="s">
        <v>236</v>
      </c>
      <c r="E322" s="51">
        <f>E324</f>
        <v>2000</v>
      </c>
      <c r="F322" s="51">
        <f t="shared" ref="F322" si="21">F324</f>
        <v>1629.34</v>
      </c>
      <c r="G322" s="51"/>
    </row>
    <row r="323" spans="1:9" s="58" customFormat="1" ht="24.95" customHeight="1" x14ac:dyDescent="0.25">
      <c r="A323" s="270" t="s">
        <v>56</v>
      </c>
      <c r="B323" s="271"/>
      <c r="C323" s="272"/>
      <c r="D323" s="55" t="s">
        <v>4</v>
      </c>
      <c r="E323" s="56">
        <f>E324</f>
        <v>2000</v>
      </c>
      <c r="F323" s="56">
        <f t="shared" ref="F323" si="22">F324</f>
        <v>1629.34</v>
      </c>
      <c r="G323" s="56">
        <f t="shared" ref="G323" si="23">(F323/E323)*100</f>
        <v>81.466999999999999</v>
      </c>
      <c r="I323" s="116"/>
    </row>
    <row r="324" spans="1:9" ht="24.95" customHeight="1" x14ac:dyDescent="0.25">
      <c r="A324" s="276">
        <v>3</v>
      </c>
      <c r="B324" s="277"/>
      <c r="C324" s="278"/>
      <c r="D324" s="16" t="s">
        <v>6</v>
      </c>
      <c r="E324" s="37">
        <f>E325+E329</f>
        <v>2000</v>
      </c>
      <c r="F324" s="37">
        <f>F329+F325</f>
        <v>1629.34</v>
      </c>
      <c r="G324" s="37"/>
    </row>
    <row r="325" spans="1:9" ht="24.95" customHeight="1" x14ac:dyDescent="0.25">
      <c r="A325" s="279">
        <v>32</v>
      </c>
      <c r="B325" s="280"/>
      <c r="C325" s="281"/>
      <c r="D325" s="123" t="s">
        <v>14</v>
      </c>
      <c r="E325" s="124">
        <v>2000</v>
      </c>
      <c r="F325" s="129">
        <f>F328+F326+F327</f>
        <v>1629.34</v>
      </c>
      <c r="G325" s="125">
        <f t="shared" ref="G325:G334" si="24">(F325/E325)*100</f>
        <v>81.466999999999999</v>
      </c>
    </row>
    <row r="326" spans="1:9" ht="24.95" customHeight="1" x14ac:dyDescent="0.25">
      <c r="A326" s="264">
        <v>3211</v>
      </c>
      <c r="B326" s="265"/>
      <c r="C326" s="266"/>
      <c r="D326" s="96" t="s">
        <v>115</v>
      </c>
      <c r="E326" s="71"/>
      <c r="F326" s="71">
        <v>1096</v>
      </c>
      <c r="G326" s="130"/>
    </row>
    <row r="327" spans="1:9" ht="24.95" customHeight="1" x14ac:dyDescent="0.25">
      <c r="A327" s="264">
        <v>3231</v>
      </c>
      <c r="B327" s="265"/>
      <c r="C327" s="266"/>
      <c r="D327" s="96" t="s">
        <v>125</v>
      </c>
      <c r="E327" s="71"/>
      <c r="F327" s="71">
        <v>300</v>
      </c>
      <c r="G327" s="130"/>
    </row>
    <row r="328" spans="1:9" ht="24.95" customHeight="1" x14ac:dyDescent="0.25">
      <c r="A328" s="264">
        <v>3299</v>
      </c>
      <c r="B328" s="265"/>
      <c r="C328" s="266"/>
      <c r="D328" s="96" t="s">
        <v>132</v>
      </c>
      <c r="E328" s="37"/>
      <c r="F328" s="37">
        <v>233.34</v>
      </c>
      <c r="G328" s="56"/>
    </row>
    <row r="329" spans="1:9" ht="24.95" customHeight="1" x14ac:dyDescent="0.25">
      <c r="A329" s="279">
        <v>37</v>
      </c>
      <c r="B329" s="280"/>
      <c r="C329" s="281"/>
      <c r="D329" s="127" t="s">
        <v>22</v>
      </c>
      <c r="E329" s="124">
        <v>0</v>
      </c>
      <c r="F329" s="129">
        <f>F330</f>
        <v>0</v>
      </c>
      <c r="G329" s="125" t="e">
        <f t="shared" si="24"/>
        <v>#DIV/0!</v>
      </c>
    </row>
    <row r="330" spans="1:9" ht="24.95" customHeight="1" x14ac:dyDescent="0.25">
      <c r="A330" s="264">
        <v>3721</v>
      </c>
      <c r="B330" s="265"/>
      <c r="C330" s="266"/>
      <c r="D330" s="96" t="s">
        <v>145</v>
      </c>
      <c r="E330" s="37"/>
      <c r="F330" s="37">
        <v>0</v>
      </c>
      <c r="G330" s="56"/>
    </row>
    <row r="331" spans="1:9" ht="24.95" customHeight="1" x14ac:dyDescent="0.25">
      <c r="A331" s="273" t="s">
        <v>50</v>
      </c>
      <c r="B331" s="274"/>
      <c r="C331" s="275"/>
      <c r="D331" s="44" t="s">
        <v>51</v>
      </c>
      <c r="E331" s="51">
        <f>E333</f>
        <v>192500</v>
      </c>
      <c r="F331" s="51">
        <f t="shared" ref="F331" si="25">F333</f>
        <v>95970.38</v>
      </c>
      <c r="G331" s="51"/>
    </row>
    <row r="332" spans="1:9" s="58" customFormat="1" ht="24.95" customHeight="1" x14ac:dyDescent="0.25">
      <c r="A332" s="270" t="s">
        <v>56</v>
      </c>
      <c r="B332" s="271"/>
      <c r="C332" s="272"/>
      <c r="D332" s="55" t="s">
        <v>4</v>
      </c>
      <c r="E332" s="56">
        <f>E333</f>
        <v>192500</v>
      </c>
      <c r="F332" s="56">
        <f>F333</f>
        <v>95970.38</v>
      </c>
      <c r="G332" s="56">
        <f t="shared" si="24"/>
        <v>49.85474285714286</v>
      </c>
      <c r="I332" s="116"/>
    </row>
    <row r="333" spans="1:9" ht="24.95" customHeight="1" x14ac:dyDescent="0.25">
      <c r="A333" s="276">
        <v>3</v>
      </c>
      <c r="B333" s="277"/>
      <c r="C333" s="278"/>
      <c r="D333" s="18" t="s">
        <v>6</v>
      </c>
      <c r="E333" s="37">
        <f>E334+E341</f>
        <v>192500</v>
      </c>
      <c r="F333" s="37">
        <f>F334+F341</f>
        <v>95970.38</v>
      </c>
      <c r="G333" s="37"/>
    </row>
    <row r="334" spans="1:9" ht="24.95" customHeight="1" x14ac:dyDescent="0.25">
      <c r="A334" s="267">
        <v>31</v>
      </c>
      <c r="B334" s="268"/>
      <c r="C334" s="269"/>
      <c r="D334" s="123" t="s">
        <v>7</v>
      </c>
      <c r="E334" s="124">
        <v>191000</v>
      </c>
      <c r="F334" s="124">
        <f>F335+F337+F339</f>
        <v>95049.96</v>
      </c>
      <c r="G334" s="125">
        <f t="shared" si="24"/>
        <v>49.764376963350784</v>
      </c>
    </row>
    <row r="335" spans="1:9" ht="24.95" customHeight="1" x14ac:dyDescent="0.25">
      <c r="A335" s="261">
        <v>311</v>
      </c>
      <c r="B335" s="262"/>
      <c r="C335" s="263"/>
      <c r="D335" s="96" t="s">
        <v>109</v>
      </c>
      <c r="E335" s="105"/>
      <c r="F335" s="105">
        <f>F336</f>
        <v>79270.36</v>
      </c>
      <c r="G335" s="38"/>
    </row>
    <row r="336" spans="1:9" ht="24.95" customHeight="1" x14ac:dyDescent="0.25">
      <c r="A336" s="264">
        <v>3111</v>
      </c>
      <c r="B336" s="265"/>
      <c r="C336" s="266"/>
      <c r="D336" s="96" t="s">
        <v>110</v>
      </c>
      <c r="E336" s="37"/>
      <c r="F336" s="37">
        <v>79270.36</v>
      </c>
      <c r="G336" s="38"/>
    </row>
    <row r="337" spans="1:9" ht="24.95" customHeight="1" x14ac:dyDescent="0.25">
      <c r="A337" s="261">
        <v>312</v>
      </c>
      <c r="B337" s="262"/>
      <c r="C337" s="263"/>
      <c r="D337" s="96" t="s">
        <v>111</v>
      </c>
      <c r="E337" s="105"/>
      <c r="F337" s="105">
        <f>F338</f>
        <v>2700</v>
      </c>
      <c r="G337" s="38"/>
    </row>
    <row r="338" spans="1:9" ht="24.95" customHeight="1" x14ac:dyDescent="0.25">
      <c r="A338" s="264">
        <v>3121</v>
      </c>
      <c r="B338" s="265"/>
      <c r="C338" s="266"/>
      <c r="D338" s="96" t="s">
        <v>111</v>
      </c>
      <c r="E338" s="37"/>
      <c r="F338" s="37">
        <v>2700</v>
      </c>
      <c r="G338" s="38"/>
    </row>
    <row r="339" spans="1:9" ht="24.95" customHeight="1" x14ac:dyDescent="0.25">
      <c r="A339" s="261">
        <v>313</v>
      </c>
      <c r="B339" s="262"/>
      <c r="C339" s="263"/>
      <c r="D339" s="96" t="s">
        <v>112</v>
      </c>
      <c r="E339" s="105"/>
      <c r="F339" s="105">
        <f>F340</f>
        <v>13079.6</v>
      </c>
      <c r="G339" s="38"/>
    </row>
    <row r="340" spans="1:9" ht="24.95" customHeight="1" x14ac:dyDescent="0.25">
      <c r="A340" s="264">
        <v>3132</v>
      </c>
      <c r="B340" s="265"/>
      <c r="C340" s="266"/>
      <c r="D340" s="96" t="s">
        <v>113</v>
      </c>
      <c r="E340" s="37"/>
      <c r="F340" s="37">
        <v>13079.6</v>
      </c>
      <c r="G340" s="38"/>
    </row>
    <row r="341" spans="1:9" ht="24.95" customHeight="1" x14ac:dyDescent="0.25">
      <c r="A341" s="267">
        <v>32</v>
      </c>
      <c r="B341" s="268"/>
      <c r="C341" s="269"/>
      <c r="D341" s="123" t="s">
        <v>70</v>
      </c>
      <c r="E341" s="124">
        <v>1500</v>
      </c>
      <c r="F341" s="124">
        <f>F342</f>
        <v>920.42</v>
      </c>
      <c r="G341" s="125">
        <f t="shared" ref="G341" si="26">(F341/E341)*100</f>
        <v>61.361333333333334</v>
      </c>
    </row>
    <row r="342" spans="1:9" ht="24.95" customHeight="1" x14ac:dyDescent="0.25">
      <c r="A342" s="261">
        <v>321</v>
      </c>
      <c r="B342" s="262"/>
      <c r="C342" s="263"/>
      <c r="D342" s="96" t="s">
        <v>114</v>
      </c>
      <c r="E342" s="37"/>
      <c r="F342" s="105">
        <f>F343</f>
        <v>920.42</v>
      </c>
      <c r="G342" s="38"/>
    </row>
    <row r="343" spans="1:9" ht="24.95" customHeight="1" x14ac:dyDescent="0.25">
      <c r="A343" s="264">
        <v>3212</v>
      </c>
      <c r="B343" s="265"/>
      <c r="C343" s="266"/>
      <c r="D343" s="96" t="s">
        <v>116</v>
      </c>
      <c r="E343" s="37"/>
      <c r="F343" s="37">
        <v>920.42</v>
      </c>
      <c r="G343" s="38"/>
    </row>
    <row r="344" spans="1:9" ht="36" customHeight="1" x14ac:dyDescent="0.25">
      <c r="A344" s="273" t="s">
        <v>52</v>
      </c>
      <c r="B344" s="274"/>
      <c r="C344" s="275"/>
      <c r="D344" s="44" t="s">
        <v>69</v>
      </c>
      <c r="E344" s="51">
        <f>E346</f>
        <v>80000</v>
      </c>
      <c r="F344" s="51">
        <f t="shared" ref="F344" si="27">F346</f>
        <v>0</v>
      </c>
      <c r="G344" s="51"/>
    </row>
    <row r="345" spans="1:9" s="58" customFormat="1" ht="24.95" customHeight="1" x14ac:dyDescent="0.25">
      <c r="A345" s="270" t="s">
        <v>56</v>
      </c>
      <c r="B345" s="271"/>
      <c r="C345" s="272"/>
      <c r="D345" s="55" t="s">
        <v>4</v>
      </c>
      <c r="E345" s="56">
        <f>E346</f>
        <v>80000</v>
      </c>
      <c r="F345" s="56">
        <f t="shared" ref="F345:F346" si="28">F346</f>
        <v>0</v>
      </c>
      <c r="G345" s="56">
        <f t="shared" ref="G345" si="29">(F345/E345)*100</f>
        <v>0</v>
      </c>
      <c r="I345" s="116"/>
    </row>
    <row r="346" spans="1:9" ht="24.95" customHeight="1" x14ac:dyDescent="0.25">
      <c r="A346" s="276">
        <v>3</v>
      </c>
      <c r="B346" s="277"/>
      <c r="C346" s="278"/>
      <c r="D346" s="18" t="s">
        <v>6</v>
      </c>
      <c r="E346" s="37">
        <f>E347</f>
        <v>80000</v>
      </c>
      <c r="F346" s="37">
        <f t="shared" si="28"/>
        <v>0</v>
      </c>
      <c r="G346" s="37"/>
    </row>
    <row r="347" spans="1:9" ht="27.6" customHeight="1" x14ac:dyDescent="0.25">
      <c r="A347" s="279">
        <v>37</v>
      </c>
      <c r="B347" s="280"/>
      <c r="C347" s="281"/>
      <c r="D347" s="127" t="s">
        <v>22</v>
      </c>
      <c r="E347" s="124">
        <v>80000</v>
      </c>
      <c r="F347" s="129">
        <f>F349+F348</f>
        <v>0</v>
      </c>
      <c r="G347" s="125">
        <f t="shared" ref="G347:G353" si="30">(F347/E347)*100</f>
        <v>0</v>
      </c>
    </row>
    <row r="348" spans="1:9" ht="27.6" customHeight="1" x14ac:dyDescent="0.25">
      <c r="A348" s="264">
        <v>3721</v>
      </c>
      <c r="B348" s="265"/>
      <c r="C348" s="266"/>
      <c r="D348" s="96" t="s">
        <v>145</v>
      </c>
      <c r="E348" s="37"/>
      <c r="F348" s="37">
        <v>0</v>
      </c>
      <c r="G348" s="56"/>
    </row>
    <row r="349" spans="1:9" ht="27.6" customHeight="1" x14ac:dyDescent="0.25">
      <c r="A349" s="264">
        <v>3722</v>
      </c>
      <c r="B349" s="265"/>
      <c r="C349" s="266"/>
      <c r="D349" s="96" t="s">
        <v>146</v>
      </c>
      <c r="E349" s="37"/>
      <c r="F349" s="37">
        <v>0</v>
      </c>
      <c r="G349" s="56"/>
    </row>
    <row r="350" spans="1:9" ht="24.95" customHeight="1" x14ac:dyDescent="0.25">
      <c r="A350" s="273" t="s">
        <v>53</v>
      </c>
      <c r="B350" s="274"/>
      <c r="C350" s="275"/>
      <c r="D350" s="44" t="s">
        <v>213</v>
      </c>
      <c r="E350" s="73">
        <f>E351+E360+E365</f>
        <v>17000</v>
      </c>
      <c r="F350" s="51">
        <f>F351+F360+F365</f>
        <v>8210.84</v>
      </c>
      <c r="G350" s="51"/>
    </row>
    <row r="351" spans="1:9" ht="24.95" customHeight="1" x14ac:dyDescent="0.25">
      <c r="A351" s="270" t="s">
        <v>56</v>
      </c>
      <c r="B351" s="271"/>
      <c r="C351" s="272"/>
      <c r="D351" s="69" t="s">
        <v>4</v>
      </c>
      <c r="E351" s="72">
        <f>E352</f>
        <v>2195</v>
      </c>
      <c r="F351" s="104">
        <f>F352</f>
        <v>0</v>
      </c>
      <c r="G351" s="56">
        <f t="shared" si="30"/>
        <v>0</v>
      </c>
    </row>
    <row r="352" spans="1:9" ht="24.95" customHeight="1" x14ac:dyDescent="0.25">
      <c r="A352" s="276">
        <v>3</v>
      </c>
      <c r="B352" s="277"/>
      <c r="C352" s="278"/>
      <c r="D352" s="68" t="s">
        <v>6</v>
      </c>
      <c r="E352" s="71">
        <f>E353+E357</f>
        <v>2195</v>
      </c>
      <c r="F352" s="71">
        <f>F353+F357</f>
        <v>0</v>
      </c>
      <c r="G352" s="70"/>
    </row>
    <row r="353" spans="1:9" ht="24.95" customHeight="1" x14ac:dyDescent="0.25">
      <c r="A353" s="267">
        <v>32</v>
      </c>
      <c r="B353" s="268"/>
      <c r="C353" s="269"/>
      <c r="D353" s="123" t="s">
        <v>14</v>
      </c>
      <c r="E353" s="124">
        <v>2195</v>
      </c>
      <c r="F353" s="124">
        <f>F354</f>
        <v>0</v>
      </c>
      <c r="G353" s="125">
        <f t="shared" si="30"/>
        <v>0</v>
      </c>
    </row>
    <row r="354" spans="1:9" ht="24.95" customHeight="1" x14ac:dyDescent="0.25">
      <c r="A354" s="261">
        <v>322</v>
      </c>
      <c r="B354" s="262"/>
      <c r="C354" s="263"/>
      <c r="D354" s="96" t="s">
        <v>119</v>
      </c>
      <c r="E354" s="71"/>
      <c r="F354" s="70">
        <f>F355+F356</f>
        <v>0</v>
      </c>
      <c r="G354" s="70"/>
    </row>
    <row r="355" spans="1:9" ht="24.95" customHeight="1" x14ac:dyDescent="0.25">
      <c r="A355" s="264">
        <v>3222</v>
      </c>
      <c r="B355" s="265"/>
      <c r="C355" s="266"/>
      <c r="D355" s="96" t="s">
        <v>121</v>
      </c>
      <c r="E355" s="71"/>
      <c r="F355" s="71"/>
      <c r="G355" s="70"/>
    </row>
    <row r="356" spans="1:9" ht="24.95" customHeight="1" x14ac:dyDescent="0.25">
      <c r="A356" s="264">
        <v>3225</v>
      </c>
      <c r="B356" s="265"/>
      <c r="C356" s="266"/>
      <c r="D356" s="96" t="s">
        <v>123</v>
      </c>
      <c r="E356" s="71"/>
      <c r="F356" s="71"/>
      <c r="G356" s="70"/>
    </row>
    <row r="357" spans="1:9" ht="24.95" customHeight="1" x14ac:dyDescent="0.25">
      <c r="A357" s="267">
        <v>42</v>
      </c>
      <c r="B357" s="268"/>
      <c r="C357" s="269"/>
      <c r="D357" s="123" t="s">
        <v>17</v>
      </c>
      <c r="E357" s="124"/>
      <c r="F357" s="124">
        <f>F358+F359</f>
        <v>0</v>
      </c>
      <c r="G357" s="125" t="e">
        <f t="shared" ref="G357" si="31">(F357/E357)*100</f>
        <v>#DIV/0!</v>
      </c>
    </row>
    <row r="358" spans="1:9" ht="24.95" customHeight="1" x14ac:dyDescent="0.25">
      <c r="A358" s="264">
        <v>4221</v>
      </c>
      <c r="B358" s="265"/>
      <c r="C358" s="266"/>
      <c r="D358" s="97" t="s">
        <v>148</v>
      </c>
      <c r="E358" s="71"/>
      <c r="F358" s="71"/>
      <c r="G358" s="70"/>
    </row>
    <row r="359" spans="1:9" ht="24.95" customHeight="1" x14ac:dyDescent="0.25">
      <c r="A359" s="264">
        <v>4227</v>
      </c>
      <c r="B359" s="265"/>
      <c r="C359" s="266"/>
      <c r="D359" s="96" t="s">
        <v>149</v>
      </c>
      <c r="E359" s="71"/>
      <c r="F359" s="71"/>
      <c r="G359" s="70"/>
    </row>
    <row r="360" spans="1:9" s="58" customFormat="1" ht="24.95" customHeight="1" x14ac:dyDescent="0.25">
      <c r="A360" s="270" t="s">
        <v>249</v>
      </c>
      <c r="B360" s="271"/>
      <c r="C360" s="272"/>
      <c r="D360" s="55" t="s">
        <v>29</v>
      </c>
      <c r="E360" s="56">
        <f>E361</f>
        <v>1705</v>
      </c>
      <c r="F360" s="56">
        <f t="shared" ref="F360:F361" si="32">F361</f>
        <v>0</v>
      </c>
      <c r="G360" s="56">
        <f t="shared" ref="G360" si="33">(F360/E360)*100</f>
        <v>0</v>
      </c>
      <c r="I360" s="116"/>
    </row>
    <row r="361" spans="1:9" ht="24.95" customHeight="1" x14ac:dyDescent="0.25">
      <c r="A361" s="276">
        <v>3</v>
      </c>
      <c r="B361" s="277"/>
      <c r="C361" s="278"/>
      <c r="D361" s="18" t="s">
        <v>6</v>
      </c>
      <c r="E361" s="37">
        <f>E362</f>
        <v>1705</v>
      </c>
      <c r="F361" s="37">
        <f t="shared" si="32"/>
        <v>0</v>
      </c>
      <c r="G361" s="37"/>
    </row>
    <row r="362" spans="1:9" ht="24.95" customHeight="1" x14ac:dyDescent="0.25">
      <c r="A362" s="267">
        <v>32</v>
      </c>
      <c r="B362" s="268"/>
      <c r="C362" s="269"/>
      <c r="D362" s="123" t="s">
        <v>14</v>
      </c>
      <c r="E362" s="124">
        <v>1705</v>
      </c>
      <c r="F362" s="124">
        <f>F363</f>
        <v>0</v>
      </c>
      <c r="G362" s="125">
        <f t="shared" ref="G362" si="34">(F362/E362)*100</f>
        <v>0</v>
      </c>
    </row>
    <row r="363" spans="1:9" ht="24.95" customHeight="1" x14ac:dyDescent="0.25">
      <c r="A363" s="261">
        <v>322</v>
      </c>
      <c r="B363" s="262"/>
      <c r="C363" s="263"/>
      <c r="D363" s="96" t="s">
        <v>119</v>
      </c>
      <c r="E363" s="37"/>
      <c r="F363" s="105">
        <f>F364</f>
        <v>0</v>
      </c>
      <c r="G363" s="38"/>
    </row>
    <row r="364" spans="1:9" ht="24.95" customHeight="1" x14ac:dyDescent="0.25">
      <c r="A364" s="264">
        <v>3222</v>
      </c>
      <c r="B364" s="265"/>
      <c r="C364" s="266"/>
      <c r="D364" s="96" t="s">
        <v>121</v>
      </c>
      <c r="E364" s="37"/>
      <c r="F364" s="37"/>
      <c r="G364" s="38"/>
    </row>
    <row r="365" spans="1:9" s="58" customFormat="1" ht="24.95" customHeight="1" x14ac:dyDescent="0.25">
      <c r="A365" s="270" t="s">
        <v>250</v>
      </c>
      <c r="B365" s="271"/>
      <c r="C365" s="272"/>
      <c r="D365" s="55" t="s">
        <v>33</v>
      </c>
      <c r="E365" s="56">
        <f>E366</f>
        <v>13100</v>
      </c>
      <c r="F365" s="56">
        <f>F366</f>
        <v>8210.84</v>
      </c>
      <c r="G365" s="56">
        <f t="shared" ref="G365" si="35">(F365/E365)*100</f>
        <v>62.678167938931296</v>
      </c>
      <c r="I365" s="116"/>
    </row>
    <row r="366" spans="1:9" ht="24.95" customHeight="1" x14ac:dyDescent="0.25">
      <c r="A366" s="276">
        <v>3</v>
      </c>
      <c r="B366" s="277"/>
      <c r="C366" s="278"/>
      <c r="D366" s="45" t="s">
        <v>6</v>
      </c>
      <c r="E366" s="37">
        <f>E367</f>
        <v>13100</v>
      </c>
      <c r="F366" s="37">
        <f t="shared" ref="F366" si="36">F367</f>
        <v>8210.84</v>
      </c>
      <c r="G366" s="37"/>
    </row>
    <row r="367" spans="1:9" ht="24.95" customHeight="1" x14ac:dyDescent="0.25">
      <c r="A367" s="267">
        <v>32</v>
      </c>
      <c r="B367" s="268"/>
      <c r="C367" s="269"/>
      <c r="D367" s="123" t="s">
        <v>14</v>
      </c>
      <c r="E367" s="124">
        <v>13100</v>
      </c>
      <c r="F367" s="124">
        <f>F368</f>
        <v>8210.84</v>
      </c>
      <c r="G367" s="125">
        <f t="shared" ref="G367" si="37">(F367/E367)*100</f>
        <v>62.678167938931296</v>
      </c>
    </row>
    <row r="368" spans="1:9" ht="24.95" customHeight="1" x14ac:dyDescent="0.25">
      <c r="A368" s="261">
        <v>322</v>
      </c>
      <c r="B368" s="262"/>
      <c r="C368" s="263"/>
      <c r="D368" s="96" t="s">
        <v>119</v>
      </c>
      <c r="E368" s="37"/>
      <c r="F368" s="105">
        <f>F369</f>
        <v>8210.84</v>
      </c>
      <c r="G368" s="38"/>
    </row>
    <row r="369" spans="1:9" ht="24.95" customHeight="1" x14ac:dyDescent="0.25">
      <c r="A369" s="264">
        <v>3222</v>
      </c>
      <c r="B369" s="265"/>
      <c r="C369" s="266"/>
      <c r="D369" s="96" t="s">
        <v>121</v>
      </c>
      <c r="E369" s="37"/>
      <c r="F369" s="37">
        <v>8210.84</v>
      </c>
      <c r="G369" s="38"/>
    </row>
    <row r="370" spans="1:9" ht="30" customHeight="1" x14ac:dyDescent="0.25">
      <c r="A370" s="273" t="s">
        <v>229</v>
      </c>
      <c r="B370" s="274"/>
      <c r="C370" s="275"/>
      <c r="D370" s="44" t="s">
        <v>251</v>
      </c>
      <c r="E370" s="51">
        <f>E371+E384+E397</f>
        <v>180000</v>
      </c>
      <c r="F370" s="51">
        <f>F371+F384+F397</f>
        <v>92411.89</v>
      </c>
      <c r="G370" s="51"/>
    </row>
    <row r="371" spans="1:9" s="58" customFormat="1" ht="24.95" customHeight="1" x14ac:dyDescent="0.25">
      <c r="A371" s="270" t="s">
        <v>56</v>
      </c>
      <c r="B371" s="271"/>
      <c r="C371" s="272"/>
      <c r="D371" s="55" t="s">
        <v>4</v>
      </c>
      <c r="E371" s="56">
        <f>E372</f>
        <v>27000</v>
      </c>
      <c r="F371" s="56">
        <f>F372</f>
        <v>92411.89</v>
      </c>
      <c r="G371" s="56">
        <f t="shared" ref="G371" si="38">(F371/E371)*100</f>
        <v>342.26625925925924</v>
      </c>
      <c r="I371" s="116"/>
    </row>
    <row r="372" spans="1:9" ht="24.95" customHeight="1" x14ac:dyDescent="0.25">
      <c r="A372" s="276">
        <v>3</v>
      </c>
      <c r="B372" s="277"/>
      <c r="C372" s="278"/>
      <c r="D372" s="18" t="s">
        <v>6</v>
      </c>
      <c r="E372" s="37">
        <f>SUM(E373:E380)</f>
        <v>27000</v>
      </c>
      <c r="F372" s="37">
        <f>F373+F380</f>
        <v>92411.89</v>
      </c>
      <c r="G372" s="37"/>
    </row>
    <row r="373" spans="1:9" ht="24.95" customHeight="1" x14ac:dyDescent="0.25">
      <c r="A373" s="267">
        <v>31</v>
      </c>
      <c r="B373" s="268"/>
      <c r="C373" s="269"/>
      <c r="D373" s="123" t="s">
        <v>7</v>
      </c>
      <c r="E373" s="124">
        <v>25650</v>
      </c>
      <c r="F373" s="124">
        <f>F374+F376+F378</f>
        <v>88342.74</v>
      </c>
      <c r="G373" s="125">
        <f t="shared" ref="G373" si="39">(F373/E373)*100</f>
        <v>344.41614035087719</v>
      </c>
    </row>
    <row r="374" spans="1:9" ht="24.95" customHeight="1" x14ac:dyDescent="0.25">
      <c r="A374" s="261">
        <v>311</v>
      </c>
      <c r="B374" s="262"/>
      <c r="C374" s="263"/>
      <c r="D374" s="96" t="s">
        <v>109</v>
      </c>
      <c r="E374" s="37"/>
      <c r="F374" s="105">
        <f>F375</f>
        <v>71538.740000000005</v>
      </c>
      <c r="G374" s="38"/>
    </row>
    <row r="375" spans="1:9" ht="24.95" customHeight="1" x14ac:dyDescent="0.25">
      <c r="A375" s="264">
        <v>3111</v>
      </c>
      <c r="B375" s="265"/>
      <c r="C375" s="266"/>
      <c r="D375" s="96" t="s">
        <v>110</v>
      </c>
      <c r="E375" s="37"/>
      <c r="F375" s="37">
        <v>71538.740000000005</v>
      </c>
      <c r="G375" s="38"/>
    </row>
    <row r="376" spans="1:9" ht="24.95" customHeight="1" x14ac:dyDescent="0.25">
      <c r="A376" s="261">
        <v>312</v>
      </c>
      <c r="B376" s="262"/>
      <c r="C376" s="263"/>
      <c r="D376" s="96" t="s">
        <v>111</v>
      </c>
      <c r="E376" s="37"/>
      <c r="F376" s="105">
        <f>F377</f>
        <v>5000</v>
      </c>
      <c r="G376" s="38"/>
    </row>
    <row r="377" spans="1:9" ht="24.95" customHeight="1" x14ac:dyDescent="0.25">
      <c r="A377" s="264">
        <v>3121</v>
      </c>
      <c r="B377" s="265"/>
      <c r="C377" s="266"/>
      <c r="D377" s="96" t="s">
        <v>111</v>
      </c>
      <c r="E377" s="37"/>
      <c r="F377" s="37">
        <v>5000</v>
      </c>
      <c r="G377" s="38"/>
    </row>
    <row r="378" spans="1:9" ht="24.95" customHeight="1" x14ac:dyDescent="0.25">
      <c r="A378" s="261">
        <v>313</v>
      </c>
      <c r="B378" s="262"/>
      <c r="C378" s="263"/>
      <c r="D378" s="96" t="s">
        <v>112</v>
      </c>
      <c r="E378" s="37"/>
      <c r="F378" s="105">
        <f>F379</f>
        <v>11804</v>
      </c>
      <c r="G378" s="38"/>
    </row>
    <row r="379" spans="1:9" ht="24.95" customHeight="1" x14ac:dyDescent="0.25">
      <c r="A379" s="264">
        <v>3132</v>
      </c>
      <c r="B379" s="265"/>
      <c r="C379" s="266"/>
      <c r="D379" s="96" t="s">
        <v>113</v>
      </c>
      <c r="E379" s="37"/>
      <c r="F379" s="37">
        <v>11804</v>
      </c>
      <c r="G379" s="38"/>
    </row>
    <row r="380" spans="1:9" ht="24.95" customHeight="1" x14ac:dyDescent="0.25">
      <c r="A380" s="267">
        <v>32</v>
      </c>
      <c r="B380" s="268"/>
      <c r="C380" s="269"/>
      <c r="D380" s="123" t="s">
        <v>70</v>
      </c>
      <c r="E380" s="124">
        <v>1350</v>
      </c>
      <c r="F380" s="124">
        <f>F381</f>
        <v>4069.15</v>
      </c>
      <c r="G380" s="125">
        <f t="shared" ref="G380" si="40">(F380/E380)*100</f>
        <v>301.41851851851851</v>
      </c>
    </row>
    <row r="381" spans="1:9" ht="24.95" customHeight="1" x14ac:dyDescent="0.25">
      <c r="A381" s="261">
        <v>321</v>
      </c>
      <c r="B381" s="262"/>
      <c r="C381" s="263"/>
      <c r="D381" s="96" t="s">
        <v>114</v>
      </c>
      <c r="E381" s="37"/>
      <c r="F381" s="105">
        <f>F382+F383</f>
        <v>4069.15</v>
      </c>
      <c r="G381" s="38"/>
    </row>
    <row r="382" spans="1:9" ht="24.95" customHeight="1" x14ac:dyDescent="0.25">
      <c r="A382" s="264">
        <v>3211</v>
      </c>
      <c r="B382" s="265"/>
      <c r="C382" s="266"/>
      <c r="D382" s="96" t="s">
        <v>115</v>
      </c>
      <c r="E382" s="37"/>
      <c r="F382" s="37">
        <v>360</v>
      </c>
      <c r="G382" s="38"/>
    </row>
    <row r="383" spans="1:9" ht="24.95" customHeight="1" x14ac:dyDescent="0.25">
      <c r="A383" s="264">
        <v>3212</v>
      </c>
      <c r="B383" s="265"/>
      <c r="C383" s="266"/>
      <c r="D383" s="96" t="s">
        <v>116</v>
      </c>
      <c r="E383" s="37"/>
      <c r="F383" s="37">
        <v>3709.15</v>
      </c>
      <c r="G383" s="38"/>
    </row>
    <row r="384" spans="1:9" s="58" customFormat="1" ht="24.95" customHeight="1" x14ac:dyDescent="0.25">
      <c r="A384" s="270" t="s">
        <v>249</v>
      </c>
      <c r="B384" s="271"/>
      <c r="C384" s="272"/>
      <c r="D384" s="55" t="s">
        <v>29</v>
      </c>
      <c r="E384" s="56">
        <f>E385</f>
        <v>22950</v>
      </c>
      <c r="F384" s="56">
        <f>F385</f>
        <v>0</v>
      </c>
      <c r="G384" s="56">
        <f t="shared" ref="G384" si="41">(F384/E384)*100</f>
        <v>0</v>
      </c>
      <c r="I384" s="116"/>
    </row>
    <row r="385" spans="1:9" ht="24.95" customHeight="1" x14ac:dyDescent="0.25">
      <c r="A385" s="276">
        <v>3</v>
      </c>
      <c r="B385" s="277"/>
      <c r="C385" s="278"/>
      <c r="D385" s="43" t="s">
        <v>6</v>
      </c>
      <c r="E385" s="37">
        <f>SUM(E386:E393)</f>
        <v>22950</v>
      </c>
      <c r="F385" s="37">
        <f>F386+F393</f>
        <v>0</v>
      </c>
      <c r="G385" s="37"/>
    </row>
    <row r="386" spans="1:9" ht="24.95" customHeight="1" x14ac:dyDescent="0.25">
      <c r="A386" s="267">
        <v>31</v>
      </c>
      <c r="B386" s="268"/>
      <c r="C386" s="269"/>
      <c r="D386" s="123" t="s">
        <v>7</v>
      </c>
      <c r="E386" s="124">
        <v>21802.5</v>
      </c>
      <c r="F386" s="124">
        <f>F391+F387+F389</f>
        <v>0</v>
      </c>
      <c r="G386" s="125">
        <f t="shared" ref="G386" si="42">(F386/E386)*100</f>
        <v>0</v>
      </c>
    </row>
    <row r="387" spans="1:9" ht="24.95" customHeight="1" x14ac:dyDescent="0.25">
      <c r="A387" s="261">
        <v>311</v>
      </c>
      <c r="B387" s="262"/>
      <c r="C387" s="263"/>
      <c r="D387" s="96" t="s">
        <v>109</v>
      </c>
      <c r="E387" s="37"/>
      <c r="F387" s="105">
        <f>F388</f>
        <v>0</v>
      </c>
      <c r="G387" s="56"/>
    </row>
    <row r="388" spans="1:9" ht="24.95" customHeight="1" x14ac:dyDescent="0.25">
      <c r="A388" s="264">
        <v>3111</v>
      </c>
      <c r="B388" s="265"/>
      <c r="C388" s="266"/>
      <c r="D388" s="96" t="s">
        <v>110</v>
      </c>
      <c r="E388" s="37"/>
      <c r="F388" s="37"/>
      <c r="G388" s="56"/>
    </row>
    <row r="389" spans="1:9" ht="24.95" customHeight="1" x14ac:dyDescent="0.25">
      <c r="A389" s="261">
        <v>312</v>
      </c>
      <c r="B389" s="262"/>
      <c r="C389" s="263"/>
      <c r="D389" s="96" t="s">
        <v>111</v>
      </c>
      <c r="E389" s="37"/>
      <c r="F389" s="105">
        <f>F390</f>
        <v>0</v>
      </c>
      <c r="G389" s="38"/>
    </row>
    <row r="390" spans="1:9" ht="24.95" customHeight="1" x14ac:dyDescent="0.25">
      <c r="A390" s="264">
        <v>3121</v>
      </c>
      <c r="B390" s="265"/>
      <c r="C390" s="266"/>
      <c r="D390" s="96" t="s">
        <v>111</v>
      </c>
      <c r="E390" s="37"/>
      <c r="F390" s="37"/>
      <c r="G390" s="38"/>
    </row>
    <row r="391" spans="1:9" ht="24.95" customHeight="1" x14ac:dyDescent="0.25">
      <c r="A391" s="261">
        <v>313</v>
      </c>
      <c r="B391" s="262"/>
      <c r="C391" s="263"/>
      <c r="D391" s="96" t="s">
        <v>112</v>
      </c>
      <c r="E391" s="37"/>
      <c r="F391" s="105">
        <f>F392</f>
        <v>0</v>
      </c>
      <c r="G391" s="38"/>
    </row>
    <row r="392" spans="1:9" ht="24.95" customHeight="1" x14ac:dyDescent="0.25">
      <c r="A392" s="264">
        <v>3132</v>
      </c>
      <c r="B392" s="265"/>
      <c r="C392" s="266"/>
      <c r="D392" s="96" t="s">
        <v>113</v>
      </c>
      <c r="E392" s="37"/>
      <c r="F392" s="37"/>
      <c r="G392" s="38"/>
    </row>
    <row r="393" spans="1:9" ht="24.95" customHeight="1" x14ac:dyDescent="0.25">
      <c r="A393" s="267">
        <v>32</v>
      </c>
      <c r="B393" s="268"/>
      <c r="C393" s="269"/>
      <c r="D393" s="123" t="s">
        <v>70</v>
      </c>
      <c r="E393" s="124">
        <v>1147.5</v>
      </c>
      <c r="F393" s="124">
        <f>F394</f>
        <v>0</v>
      </c>
      <c r="G393" s="125">
        <f t="shared" ref="G393" si="43">(F393/E393)*100</f>
        <v>0</v>
      </c>
    </row>
    <row r="394" spans="1:9" ht="24.95" customHeight="1" x14ac:dyDescent="0.25">
      <c r="A394" s="261">
        <v>321</v>
      </c>
      <c r="B394" s="262"/>
      <c r="C394" s="263"/>
      <c r="D394" s="96" t="s">
        <v>114</v>
      </c>
      <c r="E394" s="37"/>
      <c r="F394" s="105">
        <f>F396+F395</f>
        <v>0</v>
      </c>
      <c r="G394" s="38"/>
    </row>
    <row r="395" spans="1:9" ht="24.95" customHeight="1" x14ac:dyDescent="0.25">
      <c r="A395" s="264">
        <v>3211</v>
      </c>
      <c r="B395" s="265"/>
      <c r="C395" s="266"/>
      <c r="D395" s="96" t="s">
        <v>115</v>
      </c>
      <c r="E395" s="37"/>
      <c r="F395" s="37"/>
      <c r="G395" s="38"/>
    </row>
    <row r="396" spans="1:9" ht="24.95" customHeight="1" x14ac:dyDescent="0.25">
      <c r="A396" s="264">
        <v>3212</v>
      </c>
      <c r="B396" s="265"/>
      <c r="C396" s="266"/>
      <c r="D396" s="96" t="s">
        <v>116</v>
      </c>
      <c r="E396" s="37"/>
      <c r="F396" s="37"/>
      <c r="G396" s="38"/>
    </row>
    <row r="397" spans="1:9" s="58" customFormat="1" ht="24.95" customHeight="1" x14ac:dyDescent="0.25">
      <c r="A397" s="270" t="s">
        <v>250</v>
      </c>
      <c r="B397" s="271"/>
      <c r="C397" s="272"/>
      <c r="D397" s="55" t="s">
        <v>33</v>
      </c>
      <c r="E397" s="56">
        <f>E398</f>
        <v>130050</v>
      </c>
      <c r="F397" s="56">
        <f>F398</f>
        <v>0</v>
      </c>
      <c r="G397" s="56">
        <f t="shared" ref="G397" si="44">(F397/E397)*100</f>
        <v>0</v>
      </c>
      <c r="I397" s="116"/>
    </row>
    <row r="398" spans="1:9" ht="24.95" customHeight="1" x14ac:dyDescent="0.25">
      <c r="A398" s="276">
        <v>3</v>
      </c>
      <c r="B398" s="277"/>
      <c r="C398" s="278"/>
      <c r="D398" s="43" t="s">
        <v>6</v>
      </c>
      <c r="E398" s="37">
        <f>SUM(E399:E406)</f>
        <v>130050</v>
      </c>
      <c r="F398" s="37">
        <f>F399+F406</f>
        <v>0</v>
      </c>
      <c r="G398" s="37"/>
    </row>
    <row r="399" spans="1:9" ht="24.95" customHeight="1" x14ac:dyDescent="0.25">
      <c r="A399" s="267">
        <v>31</v>
      </c>
      <c r="B399" s="268"/>
      <c r="C399" s="269"/>
      <c r="D399" s="123" t="s">
        <v>7</v>
      </c>
      <c r="E399" s="124">
        <v>123547.5</v>
      </c>
      <c r="F399" s="124">
        <f>F400+F404+F402</f>
        <v>0</v>
      </c>
      <c r="G399" s="125">
        <f t="shared" ref="G399" si="45">(F399/E399)*100</f>
        <v>0</v>
      </c>
    </row>
    <row r="400" spans="1:9" ht="24.95" customHeight="1" x14ac:dyDescent="0.25">
      <c r="A400" s="261">
        <v>311</v>
      </c>
      <c r="B400" s="262"/>
      <c r="C400" s="263"/>
      <c r="D400" s="96" t="s">
        <v>109</v>
      </c>
      <c r="E400" s="37"/>
      <c r="F400" s="105">
        <f>F401</f>
        <v>0</v>
      </c>
      <c r="G400" s="38"/>
    </row>
    <row r="401" spans="1:9" ht="24.95" customHeight="1" x14ac:dyDescent="0.25">
      <c r="A401" s="264">
        <v>3111</v>
      </c>
      <c r="B401" s="265"/>
      <c r="C401" s="266"/>
      <c r="D401" s="96" t="s">
        <v>110</v>
      </c>
      <c r="E401" s="37"/>
      <c r="F401" s="37"/>
      <c r="G401" s="38"/>
    </row>
    <row r="402" spans="1:9" ht="24.95" customHeight="1" x14ac:dyDescent="0.25">
      <c r="A402" s="261">
        <v>312</v>
      </c>
      <c r="B402" s="262"/>
      <c r="C402" s="263"/>
      <c r="D402" s="96" t="s">
        <v>111</v>
      </c>
      <c r="E402" s="37"/>
      <c r="F402" s="105">
        <f>F403</f>
        <v>0</v>
      </c>
      <c r="G402" s="38"/>
    </row>
    <row r="403" spans="1:9" ht="24.95" customHeight="1" x14ac:dyDescent="0.25">
      <c r="A403" s="264">
        <v>3121</v>
      </c>
      <c r="B403" s="265"/>
      <c r="C403" s="266"/>
      <c r="D403" s="96" t="s">
        <v>111</v>
      </c>
      <c r="E403" s="37"/>
      <c r="F403" s="37"/>
      <c r="G403" s="38"/>
    </row>
    <row r="404" spans="1:9" ht="24.95" customHeight="1" x14ac:dyDescent="0.25">
      <c r="A404" s="261">
        <v>313</v>
      </c>
      <c r="B404" s="262"/>
      <c r="C404" s="263"/>
      <c r="D404" s="96" t="s">
        <v>112</v>
      </c>
      <c r="E404" s="37"/>
      <c r="F404" s="105">
        <f>F405</f>
        <v>0</v>
      </c>
      <c r="G404" s="38"/>
    </row>
    <row r="405" spans="1:9" ht="24.95" customHeight="1" x14ac:dyDescent="0.25">
      <c r="A405" s="264">
        <v>3132</v>
      </c>
      <c r="B405" s="265"/>
      <c r="C405" s="266"/>
      <c r="D405" s="96" t="s">
        <v>113</v>
      </c>
      <c r="E405" s="37"/>
      <c r="F405" s="37"/>
      <c r="G405" s="38"/>
    </row>
    <row r="406" spans="1:9" ht="24.95" customHeight="1" x14ac:dyDescent="0.25">
      <c r="A406" s="267">
        <v>32</v>
      </c>
      <c r="B406" s="268"/>
      <c r="C406" s="269"/>
      <c r="D406" s="123" t="s">
        <v>70</v>
      </c>
      <c r="E406" s="124">
        <v>6502.5</v>
      </c>
      <c r="F406" s="124">
        <f>F407</f>
        <v>0</v>
      </c>
      <c r="G406" s="125">
        <f t="shared" ref="G406:G413" si="46">(F406/E406)*100</f>
        <v>0</v>
      </c>
    </row>
    <row r="407" spans="1:9" ht="24.95" customHeight="1" x14ac:dyDescent="0.25">
      <c r="A407" s="261">
        <v>321</v>
      </c>
      <c r="B407" s="262"/>
      <c r="C407" s="263"/>
      <c r="D407" s="96" t="s">
        <v>114</v>
      </c>
      <c r="E407" s="37"/>
      <c r="F407" s="105">
        <f>F409+F408</f>
        <v>0</v>
      </c>
      <c r="G407" s="56"/>
    </row>
    <row r="408" spans="1:9" ht="24.95" customHeight="1" x14ac:dyDescent="0.25">
      <c r="A408" s="264">
        <v>3211</v>
      </c>
      <c r="B408" s="265"/>
      <c r="C408" s="266"/>
      <c r="D408" s="96" t="s">
        <v>115</v>
      </c>
      <c r="E408" s="37"/>
      <c r="F408" s="37"/>
      <c r="G408" s="38"/>
    </row>
    <row r="409" spans="1:9" ht="24.95" customHeight="1" x14ac:dyDescent="0.25">
      <c r="A409" s="264">
        <v>3212</v>
      </c>
      <c r="B409" s="265"/>
      <c r="C409" s="266"/>
      <c r="D409" s="96" t="s">
        <v>116</v>
      </c>
      <c r="E409" s="37"/>
      <c r="F409" s="37"/>
      <c r="G409" s="56"/>
    </row>
    <row r="410" spans="1:9" ht="24.95" customHeight="1" x14ac:dyDescent="0.25">
      <c r="A410" s="273" t="s">
        <v>54</v>
      </c>
      <c r="B410" s="274"/>
      <c r="C410" s="275"/>
      <c r="D410" s="44" t="s">
        <v>55</v>
      </c>
      <c r="E410" s="51">
        <f>E412</f>
        <v>43000</v>
      </c>
      <c r="F410" s="51">
        <f>F412</f>
        <v>18773.29</v>
      </c>
      <c r="G410" s="51"/>
    </row>
    <row r="411" spans="1:9" s="58" customFormat="1" ht="24.95" customHeight="1" x14ac:dyDescent="0.25">
      <c r="A411" s="270" t="s">
        <v>56</v>
      </c>
      <c r="B411" s="271"/>
      <c r="C411" s="272"/>
      <c r="D411" s="55" t="s">
        <v>4</v>
      </c>
      <c r="E411" s="56">
        <f>E412</f>
        <v>43000</v>
      </c>
      <c r="F411" s="56">
        <f>F412</f>
        <v>18773.29</v>
      </c>
      <c r="G411" s="56">
        <f t="shared" si="46"/>
        <v>43.658813953488377</v>
      </c>
      <c r="I411" s="116"/>
    </row>
    <row r="412" spans="1:9" ht="24.95" customHeight="1" x14ac:dyDescent="0.25">
      <c r="A412" s="276">
        <v>3</v>
      </c>
      <c r="B412" s="277"/>
      <c r="C412" s="278"/>
      <c r="D412" s="18" t="s">
        <v>6</v>
      </c>
      <c r="E412" s="37">
        <f>E413+E420</f>
        <v>43000</v>
      </c>
      <c r="F412" s="37">
        <f>F413+F420</f>
        <v>18773.29</v>
      </c>
      <c r="G412" s="37"/>
    </row>
    <row r="413" spans="1:9" ht="24.95" customHeight="1" x14ac:dyDescent="0.25">
      <c r="A413" s="267">
        <v>31</v>
      </c>
      <c r="B413" s="268"/>
      <c r="C413" s="269"/>
      <c r="D413" s="123" t="s">
        <v>7</v>
      </c>
      <c r="E413" s="124">
        <v>36800</v>
      </c>
      <c r="F413" s="124">
        <f>F414+F418+F416</f>
        <v>16747.16</v>
      </c>
      <c r="G413" s="125">
        <f t="shared" si="46"/>
        <v>45.508586956521739</v>
      </c>
    </row>
    <row r="414" spans="1:9" ht="24.95" customHeight="1" x14ac:dyDescent="0.25">
      <c r="A414" s="261">
        <v>311</v>
      </c>
      <c r="B414" s="262"/>
      <c r="C414" s="263"/>
      <c r="D414" s="96" t="s">
        <v>109</v>
      </c>
      <c r="E414" s="37"/>
      <c r="F414" s="105">
        <f>F415</f>
        <v>15853.07</v>
      </c>
      <c r="G414" s="38"/>
    </row>
    <row r="415" spans="1:9" ht="24.95" customHeight="1" x14ac:dyDescent="0.25">
      <c r="A415" s="264">
        <v>3111</v>
      </c>
      <c r="B415" s="265"/>
      <c r="C415" s="266"/>
      <c r="D415" s="96" t="s">
        <v>110</v>
      </c>
      <c r="E415" s="37"/>
      <c r="F415" s="37">
        <v>15853.07</v>
      </c>
      <c r="G415" s="38"/>
    </row>
    <row r="416" spans="1:9" ht="24.95" customHeight="1" x14ac:dyDescent="0.25">
      <c r="A416" s="261">
        <v>312</v>
      </c>
      <c r="B416" s="262"/>
      <c r="C416" s="263"/>
      <c r="D416" s="96" t="s">
        <v>111</v>
      </c>
      <c r="E416" s="37"/>
      <c r="F416" s="105">
        <f>F417</f>
        <v>400</v>
      </c>
      <c r="G416" s="38"/>
    </row>
    <row r="417" spans="1:7" ht="24.95" customHeight="1" x14ac:dyDescent="0.25">
      <c r="A417" s="264">
        <v>3121</v>
      </c>
      <c r="B417" s="265"/>
      <c r="C417" s="266"/>
      <c r="D417" s="96" t="s">
        <v>111</v>
      </c>
      <c r="E417" s="37"/>
      <c r="F417" s="37">
        <v>400</v>
      </c>
      <c r="G417" s="38"/>
    </row>
    <row r="418" spans="1:7" ht="24.95" customHeight="1" x14ac:dyDescent="0.25">
      <c r="A418" s="261">
        <v>313</v>
      </c>
      <c r="B418" s="262"/>
      <c r="C418" s="263"/>
      <c r="D418" s="96" t="s">
        <v>112</v>
      </c>
      <c r="E418" s="37"/>
      <c r="F418" s="105">
        <f>F419</f>
        <v>494.09</v>
      </c>
      <c r="G418" s="38"/>
    </row>
    <row r="419" spans="1:7" ht="24.95" customHeight="1" x14ac:dyDescent="0.25">
      <c r="A419" s="264">
        <v>3132</v>
      </c>
      <c r="B419" s="265"/>
      <c r="C419" s="266"/>
      <c r="D419" s="96" t="s">
        <v>113</v>
      </c>
      <c r="E419" s="37"/>
      <c r="F419" s="37">
        <v>494.09</v>
      </c>
      <c r="G419" s="38"/>
    </row>
    <row r="420" spans="1:7" ht="24.95" customHeight="1" x14ac:dyDescent="0.25">
      <c r="A420" s="267">
        <v>32</v>
      </c>
      <c r="B420" s="268"/>
      <c r="C420" s="269"/>
      <c r="D420" s="123" t="s">
        <v>14</v>
      </c>
      <c r="E420" s="124">
        <v>6200</v>
      </c>
      <c r="F420" s="124">
        <f>F421+F425+F427</f>
        <v>2026.13</v>
      </c>
      <c r="G420" s="125">
        <f t="shared" ref="G420" si="47">(F420/E420)*100</f>
        <v>32.679516129032258</v>
      </c>
    </row>
    <row r="421" spans="1:7" ht="24.95" customHeight="1" x14ac:dyDescent="0.25">
      <c r="A421" s="261">
        <v>321</v>
      </c>
      <c r="B421" s="262"/>
      <c r="C421" s="263"/>
      <c r="D421" s="96" t="s">
        <v>114</v>
      </c>
      <c r="E421" s="37"/>
      <c r="F421" s="105">
        <f>F423+F422+F424</f>
        <v>1152.01</v>
      </c>
      <c r="G421" s="38"/>
    </row>
    <row r="422" spans="1:7" ht="24.95" customHeight="1" x14ac:dyDescent="0.25">
      <c r="A422" s="264">
        <v>3211</v>
      </c>
      <c r="B422" s="265"/>
      <c r="C422" s="266"/>
      <c r="D422" s="96" t="s">
        <v>115</v>
      </c>
      <c r="E422" s="37"/>
      <c r="F422" s="37">
        <v>268.77999999999997</v>
      </c>
      <c r="G422" s="38"/>
    </row>
    <row r="423" spans="1:7" ht="24.95" customHeight="1" x14ac:dyDescent="0.25">
      <c r="A423" s="264">
        <v>3212</v>
      </c>
      <c r="B423" s="265"/>
      <c r="C423" s="266"/>
      <c r="D423" s="96" t="s">
        <v>116</v>
      </c>
      <c r="E423" s="37"/>
      <c r="F423" s="37">
        <v>233.23</v>
      </c>
      <c r="G423" s="38"/>
    </row>
    <row r="424" spans="1:7" ht="24.95" customHeight="1" x14ac:dyDescent="0.25">
      <c r="A424" s="264">
        <v>3213</v>
      </c>
      <c r="B424" s="265"/>
      <c r="C424" s="266"/>
      <c r="D424" s="96" t="s">
        <v>117</v>
      </c>
      <c r="E424" s="37"/>
      <c r="F424" s="37">
        <v>650</v>
      </c>
      <c r="G424" s="38"/>
    </row>
    <row r="425" spans="1:7" ht="24.95" customHeight="1" x14ac:dyDescent="0.25">
      <c r="A425" s="261">
        <v>322</v>
      </c>
      <c r="B425" s="262"/>
      <c r="C425" s="263"/>
      <c r="D425" s="96" t="s">
        <v>119</v>
      </c>
      <c r="E425" s="105"/>
      <c r="F425" s="105">
        <f>F426</f>
        <v>874.12</v>
      </c>
      <c r="G425" s="56"/>
    </row>
    <row r="426" spans="1:7" ht="24.95" customHeight="1" x14ac:dyDescent="0.25">
      <c r="A426" s="264">
        <v>3221</v>
      </c>
      <c r="B426" s="265"/>
      <c r="C426" s="266"/>
      <c r="D426" s="96" t="s">
        <v>120</v>
      </c>
      <c r="E426" s="37"/>
      <c r="F426" s="37">
        <v>874.12</v>
      </c>
      <c r="G426" s="56"/>
    </row>
    <row r="427" spans="1:7" ht="24.95" customHeight="1" x14ac:dyDescent="0.25">
      <c r="A427" s="261">
        <v>323</v>
      </c>
      <c r="B427" s="262"/>
      <c r="C427" s="263"/>
      <c r="D427" s="96" t="s">
        <v>124</v>
      </c>
      <c r="E427" s="105"/>
      <c r="F427" s="105">
        <f>F428</f>
        <v>0</v>
      </c>
      <c r="G427" s="56"/>
    </row>
    <row r="428" spans="1:7" ht="24.95" customHeight="1" x14ac:dyDescent="0.25">
      <c r="A428" s="264">
        <v>3233</v>
      </c>
      <c r="B428" s="265"/>
      <c r="C428" s="266"/>
      <c r="D428" s="96" t="s">
        <v>127</v>
      </c>
      <c r="E428" s="37"/>
      <c r="F428" s="37">
        <v>0</v>
      </c>
      <c r="G428" s="56"/>
    </row>
  </sheetData>
  <mergeCells count="420">
    <mergeCell ref="A201:C201"/>
    <mergeCell ref="A202:C202"/>
    <mergeCell ref="A254:C254"/>
    <mergeCell ref="A424:C424"/>
    <mergeCell ref="A74:C74"/>
    <mergeCell ref="A79:C79"/>
    <mergeCell ref="A69:C69"/>
    <mergeCell ref="A68:C68"/>
    <mergeCell ref="A422:C422"/>
    <mergeCell ref="A389:C389"/>
    <mergeCell ref="A390:C390"/>
    <mergeCell ref="A395:C395"/>
    <mergeCell ref="A402:C402"/>
    <mergeCell ref="A403:C403"/>
    <mergeCell ref="A408:C408"/>
    <mergeCell ref="A419:C419"/>
    <mergeCell ref="A285:C285"/>
    <mergeCell ref="A242:C242"/>
    <mergeCell ref="A238:C238"/>
    <mergeCell ref="A293:C293"/>
    <mergeCell ref="A196:C196"/>
    <mergeCell ref="A275:C275"/>
    <mergeCell ref="A193:C193"/>
    <mergeCell ref="A373:C373"/>
    <mergeCell ref="A332:C332"/>
    <mergeCell ref="A333:C333"/>
    <mergeCell ref="A321:C321"/>
    <mergeCell ref="A322:C322"/>
    <mergeCell ref="A323:C323"/>
    <mergeCell ref="A324:C324"/>
    <mergeCell ref="A331:C331"/>
    <mergeCell ref="A329:C329"/>
    <mergeCell ref="A341:C341"/>
    <mergeCell ref="A328:C328"/>
    <mergeCell ref="A345:C345"/>
    <mergeCell ref="A360:C360"/>
    <mergeCell ref="A348:C348"/>
    <mergeCell ref="A337:C337"/>
    <mergeCell ref="A338:C338"/>
    <mergeCell ref="A342:C342"/>
    <mergeCell ref="A343:C343"/>
    <mergeCell ref="A29:C29"/>
    <mergeCell ref="A59:C59"/>
    <mergeCell ref="A60:C60"/>
    <mergeCell ref="A141:C141"/>
    <mergeCell ref="A142:C142"/>
    <mergeCell ref="A146:C146"/>
    <mergeCell ref="A180:C180"/>
    <mergeCell ref="A182:C182"/>
    <mergeCell ref="A185:C185"/>
    <mergeCell ref="A123:C123"/>
    <mergeCell ref="A128:C128"/>
    <mergeCell ref="A134:C134"/>
    <mergeCell ref="A132:C132"/>
    <mergeCell ref="A139:C139"/>
    <mergeCell ref="A140:C140"/>
    <mergeCell ref="A147:C147"/>
    <mergeCell ref="A137:C137"/>
    <mergeCell ref="A161:C161"/>
    <mergeCell ref="A162:C162"/>
    <mergeCell ref="A163:C163"/>
    <mergeCell ref="A171:C171"/>
    <mergeCell ref="A172:C172"/>
    <mergeCell ref="A179:C179"/>
    <mergeCell ref="A168:C168"/>
    <mergeCell ref="A3:G3"/>
    <mergeCell ref="A41:C41"/>
    <mergeCell ref="A38:C38"/>
    <mergeCell ref="A32:C32"/>
    <mergeCell ref="A33:C33"/>
    <mergeCell ref="A30:C30"/>
    <mergeCell ref="A31:C31"/>
    <mergeCell ref="A90:C90"/>
    <mergeCell ref="A91:C91"/>
    <mergeCell ref="A44:C44"/>
    <mergeCell ref="A47:C47"/>
    <mergeCell ref="A48:C48"/>
    <mergeCell ref="A55:C55"/>
    <mergeCell ref="A56:C56"/>
    <mergeCell ref="A45:C45"/>
    <mergeCell ref="A46:C46"/>
    <mergeCell ref="A65:C65"/>
    <mergeCell ref="A53:C53"/>
    <mergeCell ref="A54:C54"/>
    <mergeCell ref="A7:D7"/>
    <mergeCell ref="A27:C27"/>
    <mergeCell ref="A28:C28"/>
    <mergeCell ref="A26:C26"/>
    <mergeCell ref="A58:C58"/>
    <mergeCell ref="A8:D8"/>
    <mergeCell ref="A82:C82"/>
    <mergeCell ref="A39:C39"/>
    <mergeCell ref="A40:C40"/>
    <mergeCell ref="A80:C80"/>
    <mergeCell ref="A115:C115"/>
    <mergeCell ref="A126:C126"/>
    <mergeCell ref="A118:C118"/>
    <mergeCell ref="A236:C236"/>
    <mergeCell ref="A150:C150"/>
    <mergeCell ref="A151:C151"/>
    <mergeCell ref="A153:C153"/>
    <mergeCell ref="A158:C158"/>
    <mergeCell ref="A148:C148"/>
    <mergeCell ref="A149:C149"/>
    <mergeCell ref="A19:C19"/>
    <mergeCell ref="A20:C20"/>
    <mergeCell ref="A175:C175"/>
    <mergeCell ref="A207:C207"/>
    <mergeCell ref="A114:C114"/>
    <mergeCell ref="A122:C122"/>
    <mergeCell ref="A133:C133"/>
    <mergeCell ref="A138:C138"/>
    <mergeCell ref="A195:C195"/>
    <mergeCell ref="A160:C160"/>
    <mergeCell ref="A218:C218"/>
    <mergeCell ref="A229:C229"/>
    <mergeCell ref="A157:C157"/>
    <mergeCell ref="A278:C278"/>
    <mergeCell ref="A284:C284"/>
    <mergeCell ref="A260:C260"/>
    <mergeCell ref="A170:C170"/>
    <mergeCell ref="A143:C143"/>
    <mergeCell ref="A177:C177"/>
    <mergeCell ref="A178:C178"/>
    <mergeCell ref="A206:C206"/>
    <mergeCell ref="A199:C199"/>
    <mergeCell ref="A200:C200"/>
    <mergeCell ref="A214:C214"/>
    <mergeCell ref="A216:C216"/>
    <mergeCell ref="A217:C217"/>
    <mergeCell ref="A176:C176"/>
    <mergeCell ref="A152:C152"/>
    <mergeCell ref="A155:C155"/>
    <mergeCell ref="A210:C210"/>
    <mergeCell ref="A270:C270"/>
    <mergeCell ref="A271:C271"/>
    <mergeCell ref="A197:C197"/>
    <mergeCell ref="A35:C35"/>
    <mergeCell ref="A36:C36"/>
    <mergeCell ref="A42:C42"/>
    <mergeCell ref="A43:C43"/>
    <mergeCell ref="A57:C57"/>
    <mergeCell ref="A61:C61"/>
    <mergeCell ref="A135:C135"/>
    <mergeCell ref="A156:C156"/>
    <mergeCell ref="A159:C159"/>
    <mergeCell ref="A67:C67"/>
    <mergeCell ref="A66:C66"/>
    <mergeCell ref="A92:C92"/>
    <mergeCell ref="A130:C130"/>
    <mergeCell ref="A187:C187"/>
    <mergeCell ref="A188:C188"/>
    <mergeCell ref="A189:C189"/>
    <mergeCell ref="A191:C191"/>
    <mergeCell ref="A208:C208"/>
    <mergeCell ref="A209:C209"/>
    <mergeCell ref="A9:C9"/>
    <mergeCell ref="A10:C10"/>
    <mergeCell ref="A14:C14"/>
    <mergeCell ref="A121:C121"/>
    <mergeCell ref="A11:C11"/>
    <mergeCell ref="A12:C12"/>
    <mergeCell ref="A13:C13"/>
    <mergeCell ref="A81:C81"/>
    <mergeCell ref="A15:C15"/>
    <mergeCell ref="A16:C16"/>
    <mergeCell ref="A17:C17"/>
    <mergeCell ref="A37:C37"/>
    <mergeCell ref="A18:C18"/>
    <mergeCell ref="A22:C22"/>
    <mergeCell ref="A24:C24"/>
    <mergeCell ref="A25:C25"/>
    <mergeCell ref="A116:C116"/>
    <mergeCell ref="A34:C34"/>
    <mergeCell ref="A325:C325"/>
    <mergeCell ref="A309:C309"/>
    <mergeCell ref="A310:C310"/>
    <mergeCell ref="A287:C287"/>
    <mergeCell ref="A316:C316"/>
    <mergeCell ref="A320:C320"/>
    <mergeCell ref="A299:C299"/>
    <mergeCell ref="A303:C303"/>
    <mergeCell ref="A304:C304"/>
    <mergeCell ref="A318:C318"/>
    <mergeCell ref="A308:C308"/>
    <mergeCell ref="A291:C291"/>
    <mergeCell ref="A314:C314"/>
    <mergeCell ref="A315:C315"/>
    <mergeCell ref="A312:C312"/>
    <mergeCell ref="A305:C305"/>
    <mergeCell ref="A306:C306"/>
    <mergeCell ref="A307:C307"/>
    <mergeCell ref="A301:C301"/>
    <mergeCell ref="A302:C302"/>
    <mergeCell ref="A297:C297"/>
    <mergeCell ref="A298:C298"/>
    <mergeCell ref="A414:C414"/>
    <mergeCell ref="A311:C311"/>
    <mergeCell ref="A292:C292"/>
    <mergeCell ref="A354:C354"/>
    <mergeCell ref="A355:C355"/>
    <mergeCell ref="A368:C368"/>
    <mergeCell ref="A369:C369"/>
    <mergeCell ref="A363:C363"/>
    <mergeCell ref="A364:C364"/>
    <mergeCell ref="A374:C374"/>
    <mergeCell ref="A377:C377"/>
    <mergeCell ref="A380:C380"/>
    <mergeCell ref="A376:C376"/>
    <mergeCell ref="A375:C375"/>
    <mergeCell ref="A372:C372"/>
    <mergeCell ref="A340:C340"/>
    <mergeCell ref="A296:C296"/>
    <mergeCell ref="A397:C397"/>
    <mergeCell ref="A330:C330"/>
    <mergeCell ref="A313:C313"/>
    <mergeCell ref="A413:C413"/>
    <mergeCell ref="A407:C407"/>
    <mergeCell ref="A409:C409"/>
    <mergeCell ref="A406:C406"/>
    <mergeCell ref="A410:C410"/>
    <mergeCell ref="A411:C411"/>
    <mergeCell ref="A412:C412"/>
    <mergeCell ref="A378:C378"/>
    <mergeCell ref="A379:C379"/>
    <mergeCell ref="A381:C381"/>
    <mergeCell ref="A382:C382"/>
    <mergeCell ref="A394:C394"/>
    <mergeCell ref="A396:C396"/>
    <mergeCell ref="A384:C384"/>
    <mergeCell ref="A385:C385"/>
    <mergeCell ref="A393:C393"/>
    <mergeCell ref="A386:C386"/>
    <mergeCell ref="A401:C401"/>
    <mergeCell ref="A391:C391"/>
    <mergeCell ref="A392:C392"/>
    <mergeCell ref="A398:C398"/>
    <mergeCell ref="A399:C399"/>
    <mergeCell ref="A405:C405"/>
    <mergeCell ref="A387:C387"/>
    <mergeCell ref="A388:C388"/>
    <mergeCell ref="A404:C404"/>
    <mergeCell ref="A339:C339"/>
    <mergeCell ref="A111:C111"/>
    <mergeCell ref="A109:C109"/>
    <mergeCell ref="A110:C110"/>
    <mergeCell ref="A83:C83"/>
    <mergeCell ref="A84:C84"/>
    <mergeCell ref="A85:C85"/>
    <mergeCell ref="A86:C86"/>
    <mergeCell ref="A104:C104"/>
    <mergeCell ref="A105:C105"/>
    <mergeCell ref="A88:C88"/>
    <mergeCell ref="A89:C89"/>
    <mergeCell ref="A87:C87"/>
    <mergeCell ref="A94:C94"/>
    <mergeCell ref="A95:C95"/>
    <mergeCell ref="A100:C100"/>
    <mergeCell ref="A99:C99"/>
    <mergeCell ref="A107:C107"/>
    <mergeCell ref="A108:C108"/>
    <mergeCell ref="A334:C334"/>
    <mergeCell ref="A93:C93"/>
    <mergeCell ref="A106:C106"/>
    <mergeCell ref="A300:C300"/>
    <mergeCell ref="A317:C317"/>
    <mergeCell ref="A280:C280"/>
    <mergeCell ref="A288:C288"/>
    <mergeCell ref="A269:C269"/>
    <mergeCell ref="A276:C276"/>
    <mergeCell ref="A262:C262"/>
    <mergeCell ref="A263:C263"/>
    <mergeCell ref="A281:C281"/>
    <mergeCell ref="A259:C259"/>
    <mergeCell ref="A51:C51"/>
    <mergeCell ref="A203:C203"/>
    <mergeCell ref="A204:C204"/>
    <mergeCell ref="A205:C205"/>
    <mergeCell ref="A62:C62"/>
    <mergeCell ref="A63:C63"/>
    <mergeCell ref="A64:C64"/>
    <mergeCell ref="A75:C75"/>
    <mergeCell ref="A76:C76"/>
    <mergeCell ref="A77:C77"/>
    <mergeCell ref="A78:C78"/>
    <mergeCell ref="A211:C211"/>
    <mergeCell ref="A212:C212"/>
    <mergeCell ref="A173:C173"/>
    <mergeCell ref="A174:C174"/>
    <mergeCell ref="A184:C184"/>
    <mergeCell ref="A225:C225"/>
    <mergeCell ref="A221:C221"/>
    <mergeCell ref="A223:C223"/>
    <mergeCell ref="A226:C226"/>
    <mergeCell ref="A255:C255"/>
    <mergeCell ref="A251:C251"/>
    <mergeCell ref="A256:C256"/>
    <mergeCell ref="A257:C257"/>
    <mergeCell ref="A234:C234"/>
    <mergeCell ref="A235:C235"/>
    <mergeCell ref="A192:C192"/>
    <mergeCell ref="A228:C228"/>
    <mergeCell ref="A423:C423"/>
    <mergeCell ref="A421:C421"/>
    <mergeCell ref="A335:C335"/>
    <mergeCell ref="A336:C336"/>
    <mergeCell ref="A371:C371"/>
    <mergeCell ref="A350:C350"/>
    <mergeCell ref="A357:C357"/>
    <mergeCell ref="A358:C358"/>
    <mergeCell ref="A362:C362"/>
    <mergeCell ref="A365:C365"/>
    <mergeCell ref="A366:C366"/>
    <mergeCell ref="A361:C361"/>
    <mergeCell ref="A344:C344"/>
    <mergeCell ref="A352:C352"/>
    <mergeCell ref="A353:C353"/>
    <mergeCell ref="A351:C351"/>
    <mergeCell ref="A289:C289"/>
    <mergeCell ref="A215:C215"/>
    <mergeCell ref="A222:C222"/>
    <mergeCell ref="A231:C231"/>
    <mergeCell ref="A232:C232"/>
    <mergeCell ref="A224:C224"/>
    <mergeCell ref="A258:C258"/>
    <mergeCell ref="A233:C233"/>
    <mergeCell ref="D4:F4"/>
    <mergeCell ref="A326:C326"/>
    <mergeCell ref="A125:C125"/>
    <mergeCell ref="A319:C319"/>
    <mergeCell ref="A416:C416"/>
    <mergeCell ref="A417:C417"/>
    <mergeCell ref="A21:C21"/>
    <mergeCell ref="A23:C23"/>
    <mergeCell ref="A49:C49"/>
    <mergeCell ref="A50:C50"/>
    <mergeCell ref="A52:C52"/>
    <mergeCell ref="A96:C96"/>
    <mergeCell ref="A97:C97"/>
    <mergeCell ref="A98:C98"/>
    <mergeCell ref="A101:C101"/>
    <mergeCell ref="A102:C102"/>
    <mergeCell ref="A103:C103"/>
    <mergeCell ref="A169:C169"/>
    <mergeCell ref="A119:C119"/>
    <mergeCell ref="A120:C120"/>
    <mergeCell ref="A243:C243"/>
    <mergeCell ref="A190:C190"/>
    <mergeCell ref="A279:C279"/>
    <mergeCell ref="A268:C268"/>
    <mergeCell ref="A427:C427"/>
    <mergeCell ref="A428:C428"/>
    <mergeCell ref="A383:C383"/>
    <mergeCell ref="A327:C327"/>
    <mergeCell ref="A425:C425"/>
    <mergeCell ref="A426:C426"/>
    <mergeCell ref="A227:C227"/>
    <mergeCell ref="A230:C230"/>
    <mergeCell ref="A349:C349"/>
    <mergeCell ref="A346:C346"/>
    <mergeCell ref="A347:C347"/>
    <mergeCell ref="A367:C367"/>
    <mergeCell ref="A370:C370"/>
    <mergeCell ref="A359:C359"/>
    <mergeCell ref="A356:C356"/>
    <mergeCell ref="A420:C420"/>
    <mergeCell ref="A415:C415"/>
    <mergeCell ref="A418:C418"/>
    <mergeCell ref="A400:C400"/>
    <mergeCell ref="A295:C295"/>
    <mergeCell ref="A247:C247"/>
    <mergeCell ref="A248:C248"/>
    <mergeCell ref="A73:C73"/>
    <mergeCell ref="A136:C136"/>
    <mergeCell ref="A290:C290"/>
    <mergeCell ref="A237:C237"/>
    <mergeCell ref="A294:C294"/>
    <mergeCell ref="A244:C244"/>
    <mergeCell ref="A245:C245"/>
    <mergeCell ref="A250:C250"/>
    <mergeCell ref="A252:C252"/>
    <mergeCell ref="A253:C253"/>
    <mergeCell ref="A264:C264"/>
    <mergeCell ref="A277:C277"/>
    <mergeCell ref="A261:C261"/>
    <mergeCell ref="A265:C265"/>
    <mergeCell ref="A239:C239"/>
    <mergeCell ref="A240:C240"/>
    <mergeCell ref="A241:C241"/>
    <mergeCell ref="A282:C282"/>
    <mergeCell ref="A273:C273"/>
    <mergeCell ref="A249:C249"/>
    <mergeCell ref="A266:C266"/>
    <mergeCell ref="A267:C267"/>
    <mergeCell ref="A286:C286"/>
    <mergeCell ref="A272:C272"/>
    <mergeCell ref="A219:C219"/>
    <mergeCell ref="A220:C220"/>
    <mergeCell ref="A274:C274"/>
    <mergeCell ref="A283:C283"/>
    <mergeCell ref="A1:G1"/>
    <mergeCell ref="A246:C246"/>
    <mergeCell ref="A112:C112"/>
    <mergeCell ref="A113:C113"/>
    <mergeCell ref="A198:C198"/>
    <mergeCell ref="A213:C213"/>
    <mergeCell ref="A145:C145"/>
    <mergeCell ref="A144:C144"/>
    <mergeCell ref="A186:C186"/>
    <mergeCell ref="A165:C165"/>
    <mergeCell ref="A166:C166"/>
    <mergeCell ref="A181:C181"/>
    <mergeCell ref="A164:C164"/>
    <mergeCell ref="A167:C167"/>
    <mergeCell ref="A154:C154"/>
    <mergeCell ref="A194:C194"/>
    <mergeCell ref="A183:C183"/>
    <mergeCell ref="A70:C70"/>
    <mergeCell ref="A71:C71"/>
    <mergeCell ref="A72:C7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2026-07-21T08:26:57Z</cp:lastPrinted>
  <dcterms:created xsi:type="dcterms:W3CDTF">2022-08-12T12:51:27Z</dcterms:created>
  <dcterms:modified xsi:type="dcterms:W3CDTF">2026-07-21T08:31:02Z</dcterms:modified>
</cp:coreProperties>
</file>