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35" tabRatio="777" activeTab="0"/>
  </bookViews>
  <sheets>
    <sheet name="OPĆI DIO-2017" sheetId="1" r:id="rId1"/>
    <sheet name="FP PiP 1-2017" sheetId="2" r:id="rId2"/>
    <sheet name="FP PiP 2-2018-19" sheetId="3" r:id="rId3"/>
    <sheet name="FP Ril-2017-18-19" sheetId="4" r:id="rId4"/>
  </sheets>
  <definedNames>
    <definedName name="_xlnm.Print_Titles" localSheetId="3">'FP Ril-2017-18-19'!$4:$5</definedName>
    <definedName name="_xlnm.Print_Area" localSheetId="1">'FP PiP 1-2017'!$A$1:$I$35</definedName>
  </definedNames>
  <calcPr fullCalcOnLoad="1"/>
</workbook>
</file>

<file path=xl/sharedStrings.xml><?xml version="1.0" encoding="utf-8"?>
<sst xmlns="http://schemas.openxmlformats.org/spreadsheetml/2006/main" count="180" uniqueCount="132">
  <si>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</si>
  <si>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</si>
  <si>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</si>
  <si>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</si>
  <si>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</si>
  <si>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</si>
  <si>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</si>
  <si>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</si>
  <si>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</si>
  <si>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</si>
  <si>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</si>
  <si>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</si>
  <si>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</si>
  <si>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</si>
  <si>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</si>
  <si>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</si>
  <si>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</si>
  <si>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</si>
  <si>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</si>
  <si>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</si>
  <si>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</si>
  <si>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6711-GRAD ZADAR</t>
  </si>
  <si>
    <t>6712-GRAD ZADAR</t>
  </si>
  <si>
    <t>6831-OSTALI PRIHODI</t>
  </si>
  <si>
    <t>(proračunski/izvanproračunski)       ZADAR, BRIBIRSKI PRILAZ 2.</t>
  </si>
  <si>
    <t xml:space="preserve">Korisnik proračuna              OSNOVNA ŠKOLA BARTULA KAŠIĆA </t>
  </si>
  <si>
    <t>RASHODI ZA ZAPOSLENE</t>
  </si>
  <si>
    <t>PLAĆE (BRUTO)</t>
  </si>
  <si>
    <t>Plaće za redovan rad</t>
  </si>
  <si>
    <t>Ostali rashodi za zaposlene</t>
  </si>
  <si>
    <t>Doprin.za zdrav.osiguranje</t>
  </si>
  <si>
    <t>Dopr.za obv.osig.u sl.nezap.</t>
  </si>
  <si>
    <t>MATERIJALNI RASHODI</t>
  </si>
  <si>
    <t>Službena putovanja</t>
  </si>
  <si>
    <t>Naknade za prijevoz</t>
  </si>
  <si>
    <t>Struč.usavršav.zaposlen.</t>
  </si>
  <si>
    <t>Ostale nakn.trošk.zaposl.</t>
  </si>
  <si>
    <t>Uredski mater.i ost.mat.rash.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</si>
  <si>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</si>
  <si>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</si>
  <si>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</si>
  <si>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</si>
  <si>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</si>
  <si>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</si>
  <si>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Usl.promidžbe i informir.</t>
  </si>
  <si>
    <t>Komunalne usluge</t>
  </si>
  <si>
    <t>Zakupnine i najamnine</t>
  </si>
  <si>
    <t>Zdravstvene usluge</t>
  </si>
  <si>
    <t>Intelektual.i osob.usluge</t>
  </si>
  <si>
    <t>Računalne usluge</t>
  </si>
  <si>
    <t>Ostale usluge</t>
  </si>
  <si>
    <t>Nakn.trošk,osob.izv.rad.odn.</t>
  </si>
  <si>
    <t>Nakn.članov.povjerenst.</t>
  </si>
  <si>
    <t>Premije osiguranja</t>
  </si>
  <si>
    <t>Reprezentacija</t>
  </si>
  <si>
    <t>Članarine</t>
  </si>
  <si>
    <t>Pristojbe i naknade</t>
  </si>
  <si>
    <t>Ostali nespom.rash.poslov.</t>
  </si>
  <si>
    <t>FINANCIJSKI RASHODI</t>
  </si>
  <si>
    <t>Bankar.usl.i usl.plat.prometa</t>
  </si>
  <si>
    <t>Zatezne kamate</t>
  </si>
  <si>
    <t>RASH.ZA NAB.DUGOT.IM.</t>
  </si>
  <si>
    <t>Uredska oprema i namještaj</t>
  </si>
  <si>
    <t>Dodat.ulag.na građev.objekt.</t>
  </si>
  <si>
    <t>2017.</t>
  </si>
  <si>
    <t>Knjige u knjižnici</t>
  </si>
  <si>
    <t>Uređaji, strojevi i oprema za ostale namjene</t>
  </si>
  <si>
    <t>6526-UPL.UČEN.ZA MARENDE PB</t>
  </si>
  <si>
    <t>Oprema za održavanje i zaštitu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</si>
  <si>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</si>
  <si>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</si>
  <si>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</si>
  <si>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</si>
  <si>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</si>
  <si>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</si>
  <si>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</si>
  <si>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</si>
  <si>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</si>
  <si>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</si>
  <si>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</si>
  <si>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</si>
  <si>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</si>
  <si>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od prodaje nefinancijjske imovine i naknade šteta s osnova osiguranja</t>
  </si>
  <si>
    <t>Namjenski primici od zaduživanja</t>
  </si>
  <si>
    <t>2018.</t>
  </si>
  <si>
    <t>Prihodi od prodaje nefinancijske imovine i nadoknade šteta s osnova osiguranja</t>
  </si>
  <si>
    <t>Prihodi od nefinancijske imovine i nadoknade šteta s osnova osiguranja</t>
  </si>
  <si>
    <t>PROJEKCIJA PLANA ZA
2018.</t>
  </si>
  <si>
    <t xml:space="preserve">6615-NAJAM </t>
  </si>
  <si>
    <t>Komunikacijska oprema</t>
  </si>
  <si>
    <t>Sportska i glazbena oprema</t>
  </si>
  <si>
    <t>DODATNA ULAGANJA</t>
  </si>
  <si>
    <t>6381- ERASMUS KA2+</t>
  </si>
  <si>
    <t>6413 - PRIPIS KAMATE</t>
  </si>
  <si>
    <t>6526-UPL.UČEN.ZA ŠTETE</t>
  </si>
  <si>
    <t>6614-VLASTITI PRIHODI UZ MARAŠKA</t>
  </si>
  <si>
    <t>6631-DRUŠTVO PED.TEH.KULTURE</t>
  </si>
  <si>
    <t>6631-HŠŠS NATJECANJA</t>
  </si>
  <si>
    <t>6415 - PRIHODI OD POZ.TEČ.RAZLIKA</t>
  </si>
  <si>
    <t>Negativne teč. razlike</t>
  </si>
  <si>
    <t>6341-HZZ stručno us. bez zasnivanja ro</t>
  </si>
  <si>
    <t>Projekcija plana
za 2018.</t>
  </si>
  <si>
    <t>Projekcija plana 
za 2019.</t>
  </si>
  <si>
    <t>Ukupno prihodi i primici za 2017.</t>
  </si>
  <si>
    <t>PLAN PRIHODA I PRIMITAKA 2018. i  2019.</t>
  </si>
  <si>
    <t>2019.</t>
  </si>
  <si>
    <t>Ukupno prihodi i primici za 2018. i 2019.</t>
  </si>
  <si>
    <t xml:space="preserve">Naziv </t>
  </si>
  <si>
    <t>PROJEKCIJA PLANA ZA
2019.</t>
  </si>
  <si>
    <t>RASHODI POSLOVANJA</t>
  </si>
  <si>
    <t>6361-MZOŠ - plaće, naknade</t>
  </si>
  <si>
    <t>6361-MZOŠ - projekti, mentorstva, ostalo</t>
  </si>
  <si>
    <t>6361-AGENC.ZA ODG.I OBRAZ.</t>
  </si>
  <si>
    <t>6361-ZD ŽUPANIJA NATJECANJA</t>
  </si>
  <si>
    <t>6526-ZAKLADA"HRV. ZA DJECU"</t>
  </si>
  <si>
    <t>6415 -PRIHODI OD POZ.TEČ.RAZLIKA</t>
  </si>
  <si>
    <t>PRIJEDLOG REBALANSA BR.1 FINANCIJSKOG PLANA OŠ BARTULA KAŠIĆA  ZA 2017. I                                                                                                                                                PROJEKCIJA PLANA ZA  2018. I 2019. GODINU</t>
  </si>
  <si>
    <t>Financijski plan
za 2017.</t>
  </si>
  <si>
    <t>Prijedlog rebalansa financijskog plana za 2017.</t>
  </si>
  <si>
    <t>REB BR.1 FINANCIJSKI PLAN 2017 - PLAN PRIHODA I PRIMITAKA</t>
  </si>
  <si>
    <t>REB. BR.1 FINANCIJSKI PLAN 2017. - PLAN RASHODA I IZDATAKA</t>
  </si>
  <si>
    <t>PLAN 
ZA 2017.</t>
  </si>
  <si>
    <t>PRIJEDLOG REB.BR.1 FIN PLANA 2017.</t>
  </si>
  <si>
    <t>Opći prihodi i primici GRAD ZADAR</t>
  </si>
  <si>
    <t>Rezultat iz 2016.</t>
  </si>
  <si>
    <t>Dodat.ulag.na postr. i opremi</t>
  </si>
  <si>
    <t>6631-VODOVOD, PODRAVKA</t>
  </si>
  <si>
    <t>Naknade troškova zaposlenima</t>
  </si>
  <si>
    <t>Rashodi za materijal i energiju</t>
  </si>
  <si>
    <t>Rashodi za usluge</t>
  </si>
  <si>
    <t>Postrojenja i oprema</t>
  </si>
  <si>
    <t>Doprinosi na plaće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</si>
</sst>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.00\ &quot;kn&quot;"/>
    <numFmt numFmtId="166" formatCode="#,##0.00\ _k_n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14" xfId="0" applyFont="1" applyFill="1" applyBorder="1" applyAlignment="1">
      <alignment horizontal="center"/>
    </xf>
    <xf numFmtId="0" fontId="6" fillId="1" borderId="15" xfId="0" applyFont="1" applyFill="1" applyBorder="1" applyAlignment="1">
      <alignment horizontal="right" vertical="center" wrapText="1"/>
    </xf>
    <xf numFmtId="0" fontId="6" fillId="1" borderId="16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right"/>
    </xf>
    <xf numFmtId="0" fontId="4" fillId="1" borderId="14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right" vertical="center" wrapText="1"/>
    </xf>
    <xf numFmtId="0" fontId="4" fillId="1" borderId="16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0" fontId="6" fillId="0" borderId="25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 wrapText="1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11" fillId="0" borderId="0" xfId="0" applyNumberFormat="1" applyFont="1" applyFill="1" applyBorder="1" applyAlignment="1" quotePrefix="1">
      <alignment horizontal="left"/>
    </xf>
    <xf numFmtId="3" fontId="11" fillId="0" borderId="0" xfId="0" applyNumberFormat="1" applyFont="1" applyFill="1" applyBorder="1" applyAlignment="1" quotePrefix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 quotePrefix="1">
      <alignment horizontal="center" wrapText="1"/>
    </xf>
    <xf numFmtId="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2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 quotePrefix="1">
      <alignment horizontal="left" vertical="center"/>
    </xf>
    <xf numFmtId="0" fontId="6" fillId="0" borderId="28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5" xfId="0" applyNumberFormat="1" applyFont="1" applyBorder="1" applyAlignment="1" quotePrefix="1">
      <alignment horizontal="center" vertical="center"/>
    </xf>
    <xf numFmtId="3" fontId="6" fillId="0" borderId="25" xfId="0" applyNumberFormat="1" applyFont="1" applyBorder="1" applyAlignment="1" quotePrefix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6" fillId="0" borderId="25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6" fillId="0" borderId="28" xfId="0" applyNumberFormat="1" applyFont="1" applyBorder="1" applyAlignment="1">
      <alignment horizontal="left" vertical="center"/>
    </xf>
    <xf numFmtId="3" fontId="60" fillId="0" borderId="28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24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5" fillId="0" borderId="3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7" fillId="0" borderId="25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0" fillId="0" borderId="3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3" fontId="18" fillId="0" borderId="27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wrapText="1"/>
    </xf>
    <xf numFmtId="3" fontId="5" fillId="0" borderId="34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16" fillId="0" borderId="10" xfId="0" applyNumberFormat="1" applyFont="1" applyFill="1" applyBorder="1" applyAlignment="1" applyProtection="1">
      <alignment horizontal="center" wrapText="1"/>
      <protection/>
    </xf>
    <xf numFmtId="0" fontId="6" fillId="0" borderId="28" xfId="0" applyNumberFormat="1" applyFont="1" applyBorder="1" applyAlignment="1">
      <alignment horizontal="left" vertical="center" wrapText="1"/>
    </xf>
    <xf numFmtId="0" fontId="16" fillId="0" borderId="25" xfId="0" applyFont="1" applyBorder="1" applyAlignment="1" quotePrefix="1">
      <alignment horizontal="center"/>
    </xf>
    <xf numFmtId="0" fontId="16" fillId="0" borderId="20" xfId="0" applyFont="1" applyBorder="1" applyAlignment="1" quotePrefix="1">
      <alignment horizontal="center"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6" fillId="0" borderId="24" xfId="0" applyNumberFormat="1" applyFont="1" applyFill="1" applyBorder="1" applyAlignment="1" applyProtection="1">
      <alignment horizontal="left" wrapText="1"/>
      <protection/>
    </xf>
    <xf numFmtId="0" fontId="14" fillId="0" borderId="25" xfId="0" applyNumberFormat="1" applyFont="1" applyFill="1" applyBorder="1" applyAlignment="1" applyProtection="1">
      <alignment wrapText="1"/>
      <protection/>
    </xf>
    <xf numFmtId="0" fontId="13" fillId="0" borderId="25" xfId="0" applyNumberFormat="1" applyFont="1" applyFill="1" applyBorder="1" applyAlignment="1" applyProtection="1">
      <alignment/>
      <protection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6" fillId="0" borderId="24" xfId="0" applyFont="1" applyBorder="1" applyAlignment="1" quotePrefix="1">
      <alignment horizontal="center" wrapText="1"/>
    </xf>
    <xf numFmtId="0" fontId="16" fillId="0" borderId="25" xfId="0" applyFont="1" applyBorder="1" applyAlignment="1" quotePrefix="1">
      <alignment horizontal="center" wrapText="1"/>
    </xf>
    <xf numFmtId="0" fontId="16" fillId="0" borderId="20" xfId="0" applyFont="1" applyBorder="1" applyAlignment="1" quotePrefix="1">
      <alignment horizontal="center" wrapText="1"/>
    </xf>
    <xf numFmtId="0" fontId="0" fillId="0" borderId="25" xfId="0" applyNumberFormat="1" applyFont="1" applyFill="1" applyBorder="1" applyAlignment="1" applyProtection="1">
      <alignment wrapText="1"/>
      <protection/>
    </xf>
    <xf numFmtId="0" fontId="4" fillId="0" borderId="24" xfId="0" applyFont="1" applyBorder="1" applyAlignment="1" quotePrefix="1">
      <alignment horizontal="left"/>
    </xf>
    <xf numFmtId="0" fontId="0" fillId="0" borderId="2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 horizontal="left" wrapText="1"/>
      <protection/>
    </xf>
    <xf numFmtId="0" fontId="19" fillId="0" borderId="25" xfId="0" applyNumberFormat="1" applyFont="1" applyFill="1" applyBorder="1" applyAlignment="1" applyProtection="1">
      <alignment wrapText="1"/>
      <protection/>
    </xf>
    <xf numFmtId="0" fontId="19" fillId="0" borderId="25" xfId="0" applyNumberFormat="1" applyFont="1" applyFill="1" applyBorder="1" applyAlignment="1" applyProtection="1">
      <alignment/>
      <protection/>
    </xf>
    <xf numFmtId="3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0</xdr:col>
      <xdr:colOff>2171700</xdr:colOff>
      <xdr:row>8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2171700</xdr:colOff>
      <xdr:row>8</xdr:row>
      <xdr:rowOff>342900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0" zoomScaleNormal="90" zoomScalePageLayoutView="0" workbookViewId="0" topLeftCell="A10">
      <selection activeCell="G8" sqref="G8"/>
    </sheetView>
  </sheetViews>
  <sheetFormatPr defaultColWidth="9.140625" defaultRowHeight="12.75"/>
  <cols>
    <col min="5" max="5" width="31.28125" style="0" customWidth="1"/>
    <col min="6" max="7" width="24.7109375" style="0" customWidth="1"/>
    <col min="8" max="8" width="26.00390625" style="0" customWidth="1"/>
    <col min="9" max="9" width="33.7109375" style="0" customWidth="1"/>
  </cols>
  <sheetData>
    <row r="1" spans="1:9" s="79" customFormat="1" ht="69" customHeight="1">
      <c r="A1" s="155" t="s">
        <v>116</v>
      </c>
      <c r="B1" s="155"/>
      <c r="C1" s="155"/>
      <c r="D1" s="155"/>
      <c r="E1" s="155"/>
      <c r="F1" s="155"/>
      <c r="G1" s="155"/>
      <c r="H1" s="155"/>
      <c r="I1" s="155"/>
    </row>
    <row r="2" spans="1:9" s="80" customFormat="1" ht="51.75" customHeight="1">
      <c r="A2" s="155" t="s">
        <v>69</v>
      </c>
      <c r="B2" s="155"/>
      <c r="C2" s="155"/>
      <c r="D2" s="155"/>
      <c r="E2" s="155"/>
      <c r="F2" s="155"/>
      <c r="G2" s="155"/>
      <c r="H2" s="156"/>
      <c r="I2" s="156"/>
    </row>
    <row r="3" spans="1:9" s="79" customFormat="1" ht="24.75" customHeight="1">
      <c r="A3" s="155"/>
      <c r="B3" s="155"/>
      <c r="C3" s="155"/>
      <c r="D3" s="155"/>
      <c r="E3" s="155"/>
      <c r="F3" s="155"/>
      <c r="G3" s="155"/>
      <c r="H3" s="155"/>
      <c r="I3" s="142"/>
    </row>
    <row r="4" spans="1:5" s="79" customFormat="1" ht="14.25" customHeight="1">
      <c r="A4" s="81"/>
      <c r="B4" s="82"/>
      <c r="C4" s="82"/>
      <c r="D4" s="82"/>
      <c r="E4" s="82"/>
    </row>
    <row r="5" spans="1:10" s="79" customFormat="1" ht="49.5" customHeight="1">
      <c r="A5" s="149"/>
      <c r="B5" s="150"/>
      <c r="C5" s="150"/>
      <c r="D5" s="150"/>
      <c r="E5" s="151"/>
      <c r="F5" s="106" t="s">
        <v>117</v>
      </c>
      <c r="G5" s="106" t="s">
        <v>118</v>
      </c>
      <c r="H5" s="106" t="s">
        <v>101</v>
      </c>
      <c r="I5" s="83" t="s">
        <v>102</v>
      </c>
      <c r="J5" s="84"/>
    </row>
    <row r="6" spans="1:10" s="79" customFormat="1" ht="44.25" customHeight="1">
      <c r="A6" s="157" t="s">
        <v>70</v>
      </c>
      <c r="B6" s="158"/>
      <c r="C6" s="158"/>
      <c r="D6" s="158"/>
      <c r="E6" s="159"/>
      <c r="F6" s="133">
        <f>F7+F8</f>
        <v>13570071</v>
      </c>
      <c r="G6" s="133">
        <f>G7+G8</f>
        <v>14190941</v>
      </c>
      <c r="H6" s="133">
        <f>H7+H8</f>
        <v>13120671</v>
      </c>
      <c r="I6" s="133">
        <f>I7+I8</f>
        <v>13120671</v>
      </c>
      <c r="J6" s="85"/>
    </row>
    <row r="7" spans="1:9" s="79" customFormat="1" ht="38.25" customHeight="1">
      <c r="A7" s="137" t="s">
        <v>71</v>
      </c>
      <c r="B7" s="138"/>
      <c r="C7" s="138"/>
      <c r="D7" s="138"/>
      <c r="E7" s="154"/>
      <c r="F7" s="101">
        <v>13570071</v>
      </c>
      <c r="G7" s="101">
        <v>14190941</v>
      </c>
      <c r="H7" s="101">
        <v>13120671</v>
      </c>
      <c r="I7" s="101">
        <v>13120671</v>
      </c>
    </row>
    <row r="8" spans="1:9" s="79" customFormat="1" ht="37.5" customHeight="1">
      <c r="A8" s="153" t="s">
        <v>72</v>
      </c>
      <c r="B8" s="154"/>
      <c r="C8" s="154"/>
      <c r="D8" s="154"/>
      <c r="E8" s="154"/>
      <c r="F8" s="86"/>
      <c r="G8" s="86"/>
      <c r="H8" s="86"/>
      <c r="I8" s="86"/>
    </row>
    <row r="9" spans="1:9" s="79" customFormat="1" ht="36" customHeight="1">
      <c r="A9" s="146" t="s">
        <v>73</v>
      </c>
      <c r="B9" s="147"/>
      <c r="C9" s="147"/>
      <c r="D9" s="147"/>
      <c r="E9" s="148"/>
      <c r="F9" s="133">
        <f>F10+F11</f>
        <v>13570071</v>
      </c>
      <c r="G9" s="133">
        <f>G10+G11</f>
        <v>14112365</v>
      </c>
      <c r="H9" s="133">
        <f>H10+H11</f>
        <v>13120671</v>
      </c>
      <c r="I9" s="133">
        <f>I10+I11</f>
        <v>13120671</v>
      </c>
    </row>
    <row r="10" spans="1:9" s="79" customFormat="1" ht="34.5" customHeight="1">
      <c r="A10" s="139" t="s">
        <v>74</v>
      </c>
      <c r="B10" s="138"/>
      <c r="C10" s="138"/>
      <c r="D10" s="138"/>
      <c r="E10" s="152"/>
      <c r="F10" s="101">
        <v>13066071</v>
      </c>
      <c r="G10" s="101">
        <f>11400322+2192641+10980</f>
        <v>13603943</v>
      </c>
      <c r="H10" s="101">
        <v>12616671</v>
      </c>
      <c r="I10" s="101">
        <v>12616671</v>
      </c>
    </row>
    <row r="11" spans="1:9" s="79" customFormat="1" ht="34.5" customHeight="1">
      <c r="A11" s="153" t="s">
        <v>75</v>
      </c>
      <c r="B11" s="154"/>
      <c r="C11" s="154"/>
      <c r="D11" s="154"/>
      <c r="E11" s="154"/>
      <c r="F11" s="101">
        <v>504000</v>
      </c>
      <c r="G11" s="101">
        <f>106000+402422</f>
        <v>508422</v>
      </c>
      <c r="H11" s="101">
        <v>504000</v>
      </c>
      <c r="I11" s="101">
        <v>504000</v>
      </c>
    </row>
    <row r="12" spans="1:9" s="79" customFormat="1" ht="35.25" customHeight="1">
      <c r="A12" s="139" t="s">
        <v>76</v>
      </c>
      <c r="B12" s="138"/>
      <c r="C12" s="138"/>
      <c r="D12" s="138"/>
      <c r="E12" s="138"/>
      <c r="F12" s="87">
        <f>+F6-F9</f>
        <v>0</v>
      </c>
      <c r="G12" s="87">
        <f>+G6-G9</f>
        <v>78576</v>
      </c>
      <c r="H12" s="87">
        <f>+H6-H9</f>
        <v>0</v>
      </c>
      <c r="I12" s="87">
        <f>+I6-I9</f>
        <v>0</v>
      </c>
    </row>
    <row r="13" spans="1:9" s="79" customFormat="1" ht="39.75" customHeight="1">
      <c r="A13" s="155"/>
      <c r="B13" s="141"/>
      <c r="C13" s="141"/>
      <c r="D13" s="141"/>
      <c r="E13" s="141"/>
      <c r="F13" s="142"/>
      <c r="G13" s="142"/>
      <c r="H13" s="142"/>
      <c r="I13" s="142"/>
    </row>
    <row r="14" spans="1:9" s="79" customFormat="1" ht="45" customHeight="1">
      <c r="A14" s="149"/>
      <c r="B14" s="150"/>
      <c r="C14" s="150"/>
      <c r="D14" s="150"/>
      <c r="E14" s="151"/>
      <c r="F14" s="106" t="s">
        <v>117</v>
      </c>
      <c r="G14" s="106" t="s">
        <v>118</v>
      </c>
      <c r="H14" s="106" t="s">
        <v>101</v>
      </c>
      <c r="I14" s="83" t="s">
        <v>102</v>
      </c>
    </row>
    <row r="15" spans="1:9" s="79" customFormat="1" ht="36.75" customHeight="1">
      <c r="A15" s="143" t="s">
        <v>77</v>
      </c>
      <c r="B15" s="144"/>
      <c r="C15" s="144"/>
      <c r="D15" s="144"/>
      <c r="E15" s="145"/>
      <c r="F15" s="88"/>
      <c r="G15" s="88">
        <v>-78576.13</v>
      </c>
      <c r="H15" s="88"/>
      <c r="I15" s="87"/>
    </row>
    <row r="16" spans="1:9" s="89" customFormat="1" ht="45.75" customHeight="1">
      <c r="A16" s="140"/>
      <c r="B16" s="141"/>
      <c r="C16" s="141"/>
      <c r="D16" s="141"/>
      <c r="E16" s="141"/>
      <c r="F16" s="142"/>
      <c r="G16" s="142"/>
      <c r="H16" s="142"/>
      <c r="I16" s="142"/>
    </row>
    <row r="17" spans="1:9" s="89" customFormat="1" ht="47.25" customHeight="1">
      <c r="A17" s="149"/>
      <c r="B17" s="150"/>
      <c r="C17" s="150"/>
      <c r="D17" s="150"/>
      <c r="E17" s="151"/>
      <c r="F17" s="106" t="s">
        <v>117</v>
      </c>
      <c r="G17" s="106" t="s">
        <v>118</v>
      </c>
      <c r="H17" s="106" t="s">
        <v>101</v>
      </c>
      <c r="I17" s="83" t="s">
        <v>102</v>
      </c>
    </row>
    <row r="18" spans="1:9" s="89" customFormat="1" ht="30" customHeight="1">
      <c r="A18" s="137" t="s">
        <v>78</v>
      </c>
      <c r="B18" s="138"/>
      <c r="C18" s="138"/>
      <c r="D18" s="138"/>
      <c r="E18" s="138"/>
      <c r="F18" s="86"/>
      <c r="G18" s="86"/>
      <c r="H18" s="86"/>
      <c r="I18" s="86"/>
    </row>
    <row r="19" spans="1:9" s="89" customFormat="1" ht="30" customHeight="1">
      <c r="A19" s="137" t="s">
        <v>79</v>
      </c>
      <c r="B19" s="138"/>
      <c r="C19" s="138"/>
      <c r="D19" s="138"/>
      <c r="E19" s="138"/>
      <c r="F19" s="86"/>
      <c r="G19" s="86"/>
      <c r="H19" s="86"/>
      <c r="I19" s="86"/>
    </row>
    <row r="20" spans="1:9" s="89" customFormat="1" ht="30" customHeight="1">
      <c r="A20" s="139" t="s">
        <v>80</v>
      </c>
      <c r="B20" s="138"/>
      <c r="C20" s="138"/>
      <c r="D20" s="138"/>
      <c r="E20" s="138"/>
      <c r="F20" s="86"/>
      <c r="G20" s="86"/>
      <c r="H20" s="86"/>
      <c r="I20" s="86"/>
    </row>
    <row r="21" spans="1:9" s="89" customFormat="1" ht="32.25" customHeight="1">
      <c r="A21" s="135"/>
      <c r="B21" s="135"/>
      <c r="C21" s="135"/>
      <c r="D21" s="135"/>
      <c r="E21" s="136"/>
      <c r="F21" s="90"/>
      <c r="G21" s="90"/>
      <c r="H21" s="90"/>
      <c r="I21" s="90"/>
    </row>
    <row r="22" spans="1:9" s="89" customFormat="1" ht="41.25" customHeight="1">
      <c r="A22" s="139" t="s">
        <v>81</v>
      </c>
      <c r="B22" s="138"/>
      <c r="C22" s="138"/>
      <c r="D22" s="138"/>
      <c r="E22" s="138"/>
      <c r="F22" s="86">
        <f>SUM(F12,F15,F20)</f>
        <v>0</v>
      </c>
      <c r="G22" s="86">
        <f>SUM(G12,G15,G20)</f>
        <v>-0.1300000000046566</v>
      </c>
      <c r="H22" s="86">
        <f>SUM(H12,H15,H20)</f>
        <v>0</v>
      </c>
      <c r="I22" s="86">
        <f>SUM(I12,I15,I20)</f>
        <v>0</v>
      </c>
    </row>
  </sheetData>
  <sheetProtection/>
  <mergeCells count="21">
    <mergeCell ref="A1:I1"/>
    <mergeCell ref="A2:I2"/>
    <mergeCell ref="A3:I3"/>
    <mergeCell ref="A6:E6"/>
    <mergeCell ref="A7:E7"/>
    <mergeCell ref="A8:E8"/>
    <mergeCell ref="A9:E9"/>
    <mergeCell ref="A14:E14"/>
    <mergeCell ref="A5:E5"/>
    <mergeCell ref="A22:E22"/>
    <mergeCell ref="A10:E10"/>
    <mergeCell ref="A11:E11"/>
    <mergeCell ref="A12:E12"/>
    <mergeCell ref="A13:I13"/>
    <mergeCell ref="A17:E17"/>
    <mergeCell ref="A21:E21"/>
    <mergeCell ref="A18:E18"/>
    <mergeCell ref="A19:E19"/>
    <mergeCell ref="A20:E20"/>
    <mergeCell ref="A16:I16"/>
    <mergeCell ref="A15:E15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80" zoomScaleNormal="80" zoomScalePageLayoutView="0" workbookViewId="0" topLeftCell="A1">
      <selection activeCell="A24" sqref="A24"/>
    </sheetView>
  </sheetViews>
  <sheetFormatPr defaultColWidth="9.140625" defaultRowHeight="12.75"/>
  <cols>
    <col min="1" max="1" width="40.57421875" style="0" customWidth="1"/>
    <col min="2" max="2" width="25.2812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32" t="s">
        <v>13</v>
      </c>
    </row>
    <row r="3" spans="1:8" s="6" customFormat="1" ht="20.25">
      <c r="A3" s="165" t="s">
        <v>119</v>
      </c>
      <c r="B3" s="165"/>
      <c r="C3" s="165"/>
      <c r="D3" s="165"/>
      <c r="E3" s="165"/>
      <c r="F3" s="165"/>
      <c r="G3" s="165"/>
      <c r="H3" s="165"/>
    </row>
    <row r="4" spans="1:9" s="6" customFormat="1" ht="15.75" customHeight="1">
      <c r="A4" s="166"/>
      <c r="B4" s="167"/>
      <c r="C4" s="167"/>
      <c r="D4" s="167"/>
      <c r="E4" s="167"/>
      <c r="F4" s="167"/>
      <c r="G4" s="167"/>
      <c r="H4" s="167"/>
      <c r="I4" s="7"/>
    </row>
    <row r="5" s="6" customFormat="1" ht="15" hidden="1"/>
    <row r="6" s="6" customFormat="1" ht="15.75" thickBot="1">
      <c r="H6" s="17" t="s">
        <v>1</v>
      </c>
    </row>
    <row r="7" spans="1:8" s="6" customFormat="1" ht="16.5" thickBot="1">
      <c r="A7" s="18" t="s">
        <v>3</v>
      </c>
      <c r="B7" s="168" t="s">
        <v>64</v>
      </c>
      <c r="C7" s="169"/>
      <c r="D7" s="169"/>
      <c r="E7" s="169"/>
      <c r="F7" s="169"/>
      <c r="G7" s="169"/>
      <c r="H7" s="170"/>
    </row>
    <row r="8" spans="1:8" s="6" customFormat="1" ht="15.75" customHeight="1">
      <c r="A8" s="19" t="s">
        <v>17</v>
      </c>
      <c r="B8" s="171" t="s">
        <v>4</v>
      </c>
      <c r="C8" s="173" t="s">
        <v>5</v>
      </c>
      <c r="D8" s="173" t="s">
        <v>6</v>
      </c>
      <c r="E8" s="175" t="s">
        <v>7</v>
      </c>
      <c r="F8" s="175" t="s">
        <v>0</v>
      </c>
      <c r="G8" s="177" t="s">
        <v>82</v>
      </c>
      <c r="H8" s="179" t="s">
        <v>83</v>
      </c>
    </row>
    <row r="9" spans="1:8" s="6" customFormat="1" ht="60.75" customHeight="1" thickBot="1">
      <c r="A9" s="20" t="s">
        <v>16</v>
      </c>
      <c r="B9" s="172"/>
      <c r="C9" s="174"/>
      <c r="D9" s="174"/>
      <c r="E9" s="176"/>
      <c r="F9" s="176"/>
      <c r="G9" s="178"/>
      <c r="H9" s="180"/>
    </row>
    <row r="10" spans="1:8" s="6" customFormat="1" ht="30" customHeight="1">
      <c r="A10" s="102" t="s">
        <v>100</v>
      </c>
      <c r="B10" s="119"/>
      <c r="C10" s="120"/>
      <c r="D10" s="120"/>
      <c r="E10" s="121">
        <v>60000</v>
      </c>
      <c r="F10" s="122"/>
      <c r="G10" s="123"/>
      <c r="H10" s="21"/>
    </row>
    <row r="11" spans="1:8" s="6" customFormat="1" ht="30" customHeight="1">
      <c r="A11" s="104" t="s">
        <v>110</v>
      </c>
      <c r="B11" s="124"/>
      <c r="C11" s="125"/>
      <c r="D11" s="125"/>
      <c r="E11" s="126">
        <f>8998393.56+89337.69+26000+11372.92+25970.63+14206.96+9978+1394752.08+152972.88+218513.76+29484</f>
        <v>10970982.480000002</v>
      </c>
      <c r="F11" s="127"/>
      <c r="G11" s="128"/>
      <c r="H11" s="91"/>
    </row>
    <row r="12" spans="1:8" s="6" customFormat="1" ht="30" customHeight="1">
      <c r="A12" s="103" t="s">
        <v>111</v>
      </c>
      <c r="B12" s="124"/>
      <c r="C12" s="125"/>
      <c r="D12" s="125"/>
      <c r="E12" s="129">
        <f>6081.9+942.7+103.4+10000+4000</f>
        <v>21128</v>
      </c>
      <c r="F12" s="127"/>
      <c r="G12" s="128"/>
      <c r="H12" s="91"/>
    </row>
    <row r="13" spans="1:8" s="6" customFormat="1" ht="30" customHeight="1">
      <c r="A13" s="22" t="s">
        <v>112</v>
      </c>
      <c r="B13" s="130"/>
      <c r="C13" s="131"/>
      <c r="D13" s="131"/>
      <c r="E13" s="131">
        <v>3500</v>
      </c>
      <c r="F13" s="131"/>
      <c r="G13" s="132"/>
      <c r="H13" s="23"/>
    </row>
    <row r="14" spans="1:8" s="6" customFormat="1" ht="30" customHeight="1">
      <c r="A14" s="22" t="s">
        <v>113</v>
      </c>
      <c r="B14" s="130"/>
      <c r="C14" s="131"/>
      <c r="D14" s="131"/>
      <c r="E14" s="131">
        <v>8295.72</v>
      </c>
      <c r="F14" s="131"/>
      <c r="G14" s="132"/>
      <c r="H14" s="23"/>
    </row>
    <row r="15" spans="1:8" s="6" customFormat="1" ht="30" customHeight="1">
      <c r="A15" s="22" t="s">
        <v>92</v>
      </c>
      <c r="B15" s="130"/>
      <c r="C15" s="131"/>
      <c r="D15" s="131"/>
      <c r="E15" s="131">
        <v>89166.62</v>
      </c>
      <c r="F15" s="131"/>
      <c r="G15" s="132"/>
      <c r="H15" s="23"/>
    </row>
    <row r="16" spans="1:8" s="6" customFormat="1" ht="30" customHeight="1">
      <c r="A16" s="22" t="s">
        <v>93</v>
      </c>
      <c r="B16" s="130"/>
      <c r="C16" s="131">
        <v>200</v>
      </c>
      <c r="D16" s="131"/>
      <c r="E16" s="131"/>
      <c r="F16" s="131"/>
      <c r="G16" s="132"/>
      <c r="H16" s="23"/>
    </row>
    <row r="17" spans="1:8" s="6" customFormat="1" ht="30" customHeight="1">
      <c r="A17" s="78" t="s">
        <v>115</v>
      </c>
      <c r="B17" s="130"/>
      <c r="C17" s="131">
        <v>3000</v>
      </c>
      <c r="D17" s="131"/>
      <c r="E17" s="131"/>
      <c r="F17" s="131"/>
      <c r="G17" s="132"/>
      <c r="H17" s="23"/>
    </row>
    <row r="18" spans="1:8" s="6" customFormat="1" ht="30" customHeight="1">
      <c r="A18" s="78" t="s">
        <v>67</v>
      </c>
      <c r="B18" s="130"/>
      <c r="C18" s="131"/>
      <c r="D18" s="131">
        <v>275000</v>
      </c>
      <c r="E18" s="131"/>
      <c r="F18" s="131"/>
      <c r="G18" s="132"/>
      <c r="H18" s="23"/>
    </row>
    <row r="19" spans="1:8" s="6" customFormat="1" ht="30" customHeight="1">
      <c r="A19" s="22" t="s">
        <v>94</v>
      </c>
      <c r="B19" s="130"/>
      <c r="C19" s="131"/>
      <c r="D19" s="131">
        <v>3000</v>
      </c>
      <c r="E19" s="131"/>
      <c r="F19" s="131"/>
      <c r="G19" s="132"/>
      <c r="H19" s="23"/>
    </row>
    <row r="20" spans="1:8" s="6" customFormat="1" ht="30" customHeight="1">
      <c r="A20" s="22" t="s">
        <v>114</v>
      </c>
      <c r="B20" s="130"/>
      <c r="C20" s="131"/>
      <c r="D20" s="131">
        <v>200000</v>
      </c>
      <c r="E20" s="131"/>
      <c r="F20" s="131"/>
      <c r="G20" s="132"/>
      <c r="H20" s="23"/>
    </row>
    <row r="21" spans="1:8" s="6" customFormat="1" ht="30" customHeight="1">
      <c r="A21" s="22" t="s">
        <v>95</v>
      </c>
      <c r="B21" s="130"/>
      <c r="C21" s="131">
        <v>9000</v>
      </c>
      <c r="D21" s="131"/>
      <c r="E21" s="131"/>
      <c r="F21" s="131"/>
      <c r="G21" s="132"/>
      <c r="H21" s="23"/>
    </row>
    <row r="22" spans="1:8" s="6" customFormat="1" ht="30" customHeight="1">
      <c r="A22" s="22" t="s">
        <v>88</v>
      </c>
      <c r="B22" s="130"/>
      <c r="C22" s="131">
        <v>55000</v>
      </c>
      <c r="D22" s="131"/>
      <c r="E22" s="131"/>
      <c r="F22" s="131"/>
      <c r="G22" s="132"/>
      <c r="H22" s="23"/>
    </row>
    <row r="23" spans="1:8" s="6" customFormat="1" ht="30" customHeight="1">
      <c r="A23" s="22" t="s">
        <v>96</v>
      </c>
      <c r="B23" s="130"/>
      <c r="C23" s="131"/>
      <c r="D23" s="131"/>
      <c r="E23" s="131"/>
      <c r="F23" s="131">
        <v>200</v>
      </c>
      <c r="G23" s="132"/>
      <c r="H23" s="23"/>
    </row>
    <row r="24" spans="1:8" s="6" customFormat="1" ht="30" customHeight="1">
      <c r="A24" s="22" t="s">
        <v>126</v>
      </c>
      <c r="B24" s="130"/>
      <c r="C24" s="131"/>
      <c r="D24" s="131"/>
      <c r="E24" s="131"/>
      <c r="F24" s="131">
        <v>7000</v>
      </c>
      <c r="G24" s="132"/>
      <c r="H24" s="23"/>
    </row>
    <row r="25" spans="1:8" s="6" customFormat="1" ht="30" customHeight="1">
      <c r="A25" s="22" t="s">
        <v>97</v>
      </c>
      <c r="B25" s="130"/>
      <c r="C25" s="131"/>
      <c r="D25" s="131"/>
      <c r="E25" s="131"/>
      <c r="F25" s="131">
        <v>1500</v>
      </c>
      <c r="G25" s="132"/>
      <c r="H25" s="23"/>
    </row>
    <row r="26" spans="1:8" s="6" customFormat="1" ht="30" customHeight="1">
      <c r="A26" s="22" t="s">
        <v>21</v>
      </c>
      <c r="B26" s="130">
        <f>346528.95+175000+39958.08+8000+10000+51334.3+6193.5+1500+5630.3+679.26+3000+1125+25000+506700+7200+350000+10000+1500+145000+13000+92100+3000+62000+17000+990+5625.2+358.57+195.97+16320.02+8046.08+7661.86+2571.68+52709.4+5358.27+336.56+1535.12+932.54+250.13+7029.78+5100+1556.17+168+13680+1053.8+604.77+278.66+133.69</f>
        <v>2013945.6600000001</v>
      </c>
      <c r="C26" s="131"/>
      <c r="D26" s="131"/>
      <c r="E26" s="131"/>
      <c r="F26" s="131"/>
      <c r="G26" s="132"/>
      <c r="H26" s="23"/>
    </row>
    <row r="27" spans="1:8" s="6" customFormat="1" ht="30" customHeight="1">
      <c r="A27" s="22" t="s">
        <v>22</v>
      </c>
      <c r="B27" s="130">
        <f>62000+352422+50000+5000</f>
        <v>469422</v>
      </c>
      <c r="C27" s="131"/>
      <c r="D27" s="131"/>
      <c r="E27" s="131"/>
      <c r="F27" s="131"/>
      <c r="G27" s="132"/>
      <c r="H27" s="23"/>
    </row>
    <row r="28" spans="1:8" s="6" customFormat="1" ht="30" customHeight="1">
      <c r="A28" s="22" t="s">
        <v>23</v>
      </c>
      <c r="B28" s="130"/>
      <c r="C28" s="131">
        <v>600</v>
      </c>
      <c r="D28" s="131"/>
      <c r="E28" s="131"/>
      <c r="F28" s="131"/>
      <c r="G28" s="132"/>
      <c r="H28" s="23"/>
    </row>
    <row r="29" spans="1:8" s="6" customFormat="1" ht="30" customHeight="1" thickBot="1">
      <c r="A29" s="24"/>
      <c r="B29" s="25"/>
      <c r="C29" s="25"/>
      <c r="D29" s="25"/>
      <c r="E29" s="25"/>
      <c r="F29" s="25"/>
      <c r="G29" s="28"/>
      <c r="H29" s="26"/>
    </row>
    <row r="30" spans="1:8" s="6" customFormat="1" ht="30" customHeight="1" thickBot="1">
      <c r="A30" s="27" t="s">
        <v>2</v>
      </c>
      <c r="B30" s="73">
        <f aca="true" t="shared" si="0" ref="B30:H30">SUM(B10:B29)</f>
        <v>2483367.66</v>
      </c>
      <c r="C30" s="73">
        <f t="shared" si="0"/>
        <v>67800</v>
      </c>
      <c r="D30" s="73">
        <f t="shared" si="0"/>
        <v>478000</v>
      </c>
      <c r="E30" s="73">
        <f t="shared" si="0"/>
        <v>11153072.820000002</v>
      </c>
      <c r="F30" s="73">
        <f t="shared" si="0"/>
        <v>8700</v>
      </c>
      <c r="G30" s="73">
        <f t="shared" si="0"/>
        <v>0</v>
      </c>
      <c r="H30" s="73">
        <f t="shared" si="0"/>
        <v>0</v>
      </c>
    </row>
    <row r="31" spans="1:8" s="6" customFormat="1" ht="30" customHeight="1" thickBot="1">
      <c r="A31" s="27" t="s">
        <v>103</v>
      </c>
      <c r="B31" s="160">
        <v>14190941</v>
      </c>
      <c r="C31" s="161"/>
      <c r="D31" s="161"/>
      <c r="E31" s="161"/>
      <c r="F31" s="161"/>
      <c r="G31" s="161"/>
      <c r="H31" s="162"/>
    </row>
    <row r="32" s="6" customFormat="1" ht="15"/>
    <row r="33" spans="1:15" s="6" customFormat="1" ht="15.75">
      <c r="A33" s="5"/>
      <c r="H33" s="33"/>
      <c r="I33" s="33"/>
      <c r="J33"/>
      <c r="K33"/>
      <c r="L33"/>
      <c r="M33"/>
      <c r="N33"/>
      <c r="O33"/>
    </row>
    <row r="34" spans="1:15" s="6" customFormat="1" ht="15">
      <c r="A34" s="31"/>
      <c r="I34"/>
      <c r="J34"/>
      <c r="K34"/>
      <c r="L34"/>
      <c r="M34"/>
      <c r="N34"/>
      <c r="O34"/>
    </row>
    <row r="35" spans="1:15" s="6" customFormat="1" ht="34.5" customHeight="1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</row>
    <row r="36" spans="1:15" s="6" customFormat="1" ht="15">
      <c r="A36" s="31"/>
      <c r="I36"/>
      <c r="J36"/>
      <c r="K36"/>
      <c r="L36"/>
      <c r="M36"/>
      <c r="N36"/>
      <c r="O36"/>
    </row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</sheetData>
  <sheetProtection/>
  <mergeCells count="12">
    <mergeCell ref="G8:G9"/>
    <mergeCell ref="H8:H9"/>
    <mergeCell ref="B31:H31"/>
    <mergeCell ref="A35:O35"/>
    <mergeCell ref="A3:H3"/>
    <mergeCell ref="A4:H4"/>
    <mergeCell ref="B7:H7"/>
    <mergeCell ref="B8:B9"/>
    <mergeCell ref="C8:C9"/>
    <mergeCell ref="D8:D9"/>
    <mergeCell ref="E8:E9"/>
    <mergeCell ref="F8:F9"/>
  </mergeCells>
  <printOptions/>
  <pageMargins left="0.3937007874015748" right="0.2362204724409449" top="0.35433070866141736" bottom="0.6692913385826772" header="0.6692913385826772" footer="0.275590551181102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0" zoomScaleNormal="80" zoomScalePageLayoutView="0" workbookViewId="0" topLeftCell="A1">
      <selection activeCell="N28" sqref="N28:N29"/>
    </sheetView>
  </sheetViews>
  <sheetFormatPr defaultColWidth="9.140625" defaultRowHeight="12.75"/>
  <cols>
    <col min="1" max="1" width="39.57421875" style="0" customWidth="1"/>
    <col min="2" max="2" width="16.8515625" style="0" customWidth="1"/>
    <col min="3" max="3" width="13.140625" style="0" customWidth="1"/>
    <col min="4" max="4" width="15.140625" style="0" customWidth="1"/>
    <col min="5" max="5" width="16.57421875" style="0" customWidth="1"/>
    <col min="6" max="6" width="11.00390625" style="0" customWidth="1"/>
    <col min="7" max="7" width="23.00390625" style="0" customWidth="1"/>
    <col min="8" max="8" width="13.28125" style="0" customWidth="1"/>
    <col min="9" max="9" width="17.8515625" style="0" customWidth="1"/>
    <col min="10" max="10" width="13.00390625" style="0" customWidth="1"/>
    <col min="11" max="11" width="16.28125" style="0" customWidth="1"/>
    <col min="12" max="12" width="14.710937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32" t="s">
        <v>14</v>
      </c>
    </row>
    <row r="2" spans="1:15" ht="20.25">
      <c r="A2" s="165" t="s">
        <v>104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5.75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ht="13.5" thickBot="1">
      <c r="O4" s="8" t="s">
        <v>1</v>
      </c>
    </row>
    <row r="5" spans="1:15" ht="15.75" thickBot="1">
      <c r="A5" s="9" t="s">
        <v>3</v>
      </c>
      <c r="B5" s="186" t="s">
        <v>84</v>
      </c>
      <c r="C5" s="187"/>
      <c r="D5" s="187"/>
      <c r="E5" s="187"/>
      <c r="F5" s="187"/>
      <c r="G5" s="187"/>
      <c r="H5" s="188"/>
      <c r="I5" s="186" t="s">
        <v>105</v>
      </c>
      <c r="J5" s="187"/>
      <c r="K5" s="187"/>
      <c r="L5" s="187"/>
      <c r="M5" s="187"/>
      <c r="N5" s="187"/>
      <c r="O5" s="188"/>
    </row>
    <row r="6" spans="1:15" ht="15.75" customHeight="1">
      <c r="A6" s="10" t="s">
        <v>19</v>
      </c>
      <c r="B6" s="171" t="s">
        <v>4</v>
      </c>
      <c r="C6" s="184" t="s">
        <v>5</v>
      </c>
      <c r="D6" s="184" t="s">
        <v>6</v>
      </c>
      <c r="E6" s="177" t="s">
        <v>7</v>
      </c>
      <c r="F6" s="177" t="s">
        <v>0</v>
      </c>
      <c r="G6" s="177" t="s">
        <v>85</v>
      </c>
      <c r="H6" s="179" t="s">
        <v>83</v>
      </c>
      <c r="I6" s="171" t="s">
        <v>4</v>
      </c>
      <c r="J6" s="189" t="s">
        <v>5</v>
      </c>
      <c r="K6" s="189" t="s">
        <v>6</v>
      </c>
      <c r="L6" s="177" t="s">
        <v>7</v>
      </c>
      <c r="M6" s="177" t="s">
        <v>0</v>
      </c>
      <c r="N6" s="177" t="s">
        <v>85</v>
      </c>
      <c r="O6" s="179" t="s">
        <v>83</v>
      </c>
    </row>
    <row r="7" spans="1:15" ht="63.75" customHeight="1" thickBot="1">
      <c r="A7" s="11" t="s">
        <v>18</v>
      </c>
      <c r="B7" s="172"/>
      <c r="C7" s="185"/>
      <c r="D7" s="185"/>
      <c r="E7" s="178"/>
      <c r="F7" s="178"/>
      <c r="G7" s="178"/>
      <c r="H7" s="180"/>
      <c r="I7" s="172"/>
      <c r="J7" s="190"/>
      <c r="K7" s="190"/>
      <c r="L7" s="178"/>
      <c r="M7" s="178"/>
      <c r="N7" s="178"/>
      <c r="O7" s="180"/>
    </row>
    <row r="8" spans="1:15" ht="39" customHeight="1">
      <c r="A8" s="107" t="s">
        <v>100</v>
      </c>
      <c r="B8" s="92"/>
      <c r="C8" s="93"/>
      <c r="D8" s="93"/>
      <c r="E8" s="93">
        <v>60000</v>
      </c>
      <c r="F8" s="93"/>
      <c r="G8" s="94"/>
      <c r="H8" s="95"/>
      <c r="I8" s="100"/>
      <c r="J8" s="97"/>
      <c r="K8" s="97"/>
      <c r="L8" s="93">
        <v>60000</v>
      </c>
      <c r="M8" s="97"/>
      <c r="N8" s="98"/>
      <c r="O8" s="99"/>
    </row>
    <row r="9" spans="1:15" ht="24.75" customHeight="1">
      <c r="A9" s="108" t="s">
        <v>110</v>
      </c>
      <c r="B9" s="92"/>
      <c r="C9" s="93"/>
      <c r="D9" s="93"/>
      <c r="E9" s="93">
        <v>10330363.5</v>
      </c>
      <c r="F9" s="93"/>
      <c r="G9" s="94"/>
      <c r="H9" s="95"/>
      <c r="I9" s="100"/>
      <c r="J9" s="97"/>
      <c r="K9" s="97"/>
      <c r="L9" s="93">
        <v>10330363.5</v>
      </c>
      <c r="M9" s="97"/>
      <c r="N9" s="98"/>
      <c r="O9" s="99"/>
    </row>
    <row r="10" spans="1:15" ht="33" customHeight="1">
      <c r="A10" s="109" t="s">
        <v>111</v>
      </c>
      <c r="B10" s="92"/>
      <c r="C10" s="93"/>
      <c r="D10" s="93"/>
      <c r="E10" s="93">
        <v>17720</v>
      </c>
      <c r="F10" s="93"/>
      <c r="G10" s="94"/>
      <c r="H10" s="95"/>
      <c r="I10" s="92"/>
      <c r="J10" s="97"/>
      <c r="K10" s="97"/>
      <c r="L10" s="93">
        <v>17720</v>
      </c>
      <c r="M10" s="97"/>
      <c r="N10" s="98"/>
      <c r="O10" s="99"/>
    </row>
    <row r="11" spans="1:15" ht="24.75" customHeight="1">
      <c r="A11" s="110" t="s">
        <v>112</v>
      </c>
      <c r="B11" s="92"/>
      <c r="C11" s="93"/>
      <c r="D11" s="93"/>
      <c r="E11" s="93">
        <v>2500</v>
      </c>
      <c r="F11" s="93"/>
      <c r="G11" s="94"/>
      <c r="H11" s="95"/>
      <c r="I11" s="92"/>
      <c r="J11" s="97"/>
      <c r="K11" s="97"/>
      <c r="L11" s="93">
        <v>2500</v>
      </c>
      <c r="M11" s="97"/>
      <c r="N11" s="98"/>
      <c r="O11" s="99"/>
    </row>
    <row r="12" spans="1:15" ht="24.75" customHeight="1">
      <c r="A12" s="110" t="s">
        <v>113</v>
      </c>
      <c r="B12" s="92"/>
      <c r="C12" s="93"/>
      <c r="D12" s="93"/>
      <c r="E12" s="93">
        <v>20000</v>
      </c>
      <c r="F12" s="93"/>
      <c r="G12" s="94"/>
      <c r="H12" s="95"/>
      <c r="I12" s="100"/>
      <c r="J12" s="97"/>
      <c r="K12" s="97"/>
      <c r="L12" s="93">
        <v>20000</v>
      </c>
      <c r="M12" s="97"/>
      <c r="N12" s="98"/>
      <c r="O12" s="99"/>
    </row>
    <row r="13" spans="1:15" ht="24.75" customHeight="1">
      <c r="A13" s="110" t="s">
        <v>93</v>
      </c>
      <c r="B13" s="96"/>
      <c r="C13" s="97">
        <v>200</v>
      </c>
      <c r="D13" s="97"/>
      <c r="E13" s="97"/>
      <c r="F13" s="97"/>
      <c r="G13" s="98"/>
      <c r="H13" s="99"/>
      <c r="I13" s="100"/>
      <c r="J13" s="97">
        <v>200</v>
      </c>
      <c r="K13" s="97"/>
      <c r="L13" s="97"/>
      <c r="M13" s="97"/>
      <c r="N13" s="98"/>
      <c r="O13" s="99"/>
    </row>
    <row r="14" spans="1:15" ht="24.75" customHeight="1">
      <c r="A14" s="111" t="s">
        <v>98</v>
      </c>
      <c r="B14" s="96"/>
      <c r="C14" s="97">
        <v>2000</v>
      </c>
      <c r="D14" s="97"/>
      <c r="E14" s="97"/>
      <c r="F14" s="97"/>
      <c r="G14" s="98"/>
      <c r="H14" s="99"/>
      <c r="I14" s="100"/>
      <c r="J14" s="97">
        <v>2000</v>
      </c>
      <c r="K14" s="97"/>
      <c r="L14" s="97"/>
      <c r="M14" s="97"/>
      <c r="N14" s="98"/>
      <c r="O14" s="99"/>
    </row>
    <row r="15" spans="1:15" ht="24.75" customHeight="1">
      <c r="A15" s="111" t="s">
        <v>67</v>
      </c>
      <c r="B15" s="96"/>
      <c r="C15" s="97"/>
      <c r="D15" s="97">
        <v>250000</v>
      </c>
      <c r="E15" s="97"/>
      <c r="F15" s="97"/>
      <c r="G15" s="98"/>
      <c r="H15" s="99"/>
      <c r="I15" s="100"/>
      <c r="J15" s="97"/>
      <c r="K15" s="97">
        <v>250000</v>
      </c>
      <c r="L15" s="97"/>
      <c r="M15" s="97"/>
      <c r="N15" s="98"/>
      <c r="O15" s="99"/>
    </row>
    <row r="16" spans="1:15" ht="24.75" customHeight="1">
      <c r="A16" s="110" t="s">
        <v>94</v>
      </c>
      <c r="B16" s="3"/>
      <c r="C16" s="1"/>
      <c r="D16" s="1">
        <v>3000</v>
      </c>
      <c r="E16" s="1"/>
      <c r="F16" s="1"/>
      <c r="G16" s="29"/>
      <c r="H16" s="4"/>
      <c r="I16" s="100"/>
      <c r="J16" s="1"/>
      <c r="K16" s="1">
        <v>3000</v>
      </c>
      <c r="L16" s="97"/>
      <c r="M16" s="97"/>
      <c r="N16" s="98"/>
      <c r="O16" s="99"/>
    </row>
    <row r="17" spans="1:15" ht="24.75" customHeight="1">
      <c r="A17" s="110" t="s">
        <v>95</v>
      </c>
      <c r="B17" s="3"/>
      <c r="C17" s="1">
        <v>11500</v>
      </c>
      <c r="D17" s="1"/>
      <c r="E17" s="1"/>
      <c r="F17" s="1"/>
      <c r="G17" s="29"/>
      <c r="H17" s="4"/>
      <c r="I17" s="100"/>
      <c r="J17" s="1">
        <v>11500</v>
      </c>
      <c r="K17" s="97"/>
      <c r="L17" s="97"/>
      <c r="M17" s="97"/>
      <c r="N17" s="98"/>
      <c r="O17" s="99"/>
    </row>
    <row r="18" spans="1:15" ht="24.75" customHeight="1">
      <c r="A18" s="110" t="s">
        <v>88</v>
      </c>
      <c r="B18" s="3"/>
      <c r="C18" s="1">
        <v>70000</v>
      </c>
      <c r="D18" s="1"/>
      <c r="E18" s="1"/>
      <c r="F18" s="1"/>
      <c r="G18" s="29"/>
      <c r="H18" s="4"/>
      <c r="I18" s="15"/>
      <c r="J18" s="1">
        <v>70000</v>
      </c>
      <c r="K18" s="1"/>
      <c r="L18" s="1"/>
      <c r="M18" s="1"/>
      <c r="N18" s="29"/>
      <c r="O18" s="4"/>
    </row>
    <row r="19" spans="1:15" ht="24.75" customHeight="1">
      <c r="A19" s="110" t="s">
        <v>96</v>
      </c>
      <c r="B19" s="3"/>
      <c r="C19" s="1"/>
      <c r="D19" s="1"/>
      <c r="E19" s="1"/>
      <c r="F19" s="1">
        <v>200</v>
      </c>
      <c r="G19" s="29"/>
      <c r="H19" s="4"/>
      <c r="I19" s="15"/>
      <c r="J19" s="1"/>
      <c r="K19" s="1"/>
      <c r="L19" s="1"/>
      <c r="M19" s="1">
        <v>200</v>
      </c>
      <c r="N19" s="29"/>
      <c r="O19" s="4"/>
    </row>
    <row r="20" spans="1:15" ht="24.75" customHeight="1">
      <c r="A20" s="110" t="s">
        <v>97</v>
      </c>
      <c r="B20" s="3"/>
      <c r="C20" s="1"/>
      <c r="D20" s="1"/>
      <c r="E20" s="1"/>
      <c r="F20" s="1">
        <v>2500</v>
      </c>
      <c r="G20" s="29"/>
      <c r="H20" s="4"/>
      <c r="I20" s="15"/>
      <c r="J20" s="1"/>
      <c r="K20" s="1"/>
      <c r="L20" s="1"/>
      <c r="M20" s="1">
        <v>2500</v>
      </c>
      <c r="N20" s="29"/>
      <c r="O20" s="4"/>
    </row>
    <row r="21" spans="1:15" ht="24.75" customHeight="1">
      <c r="A21" s="110" t="s">
        <v>21</v>
      </c>
      <c r="B21" s="3">
        <v>1888187</v>
      </c>
      <c r="C21" s="1"/>
      <c r="D21" s="1"/>
      <c r="E21" s="1"/>
      <c r="F21" s="1"/>
      <c r="G21" s="29"/>
      <c r="H21" s="4"/>
      <c r="I21" s="3">
        <v>1888187</v>
      </c>
      <c r="J21" s="1"/>
      <c r="K21" s="1"/>
      <c r="L21" s="1"/>
      <c r="M21" s="1"/>
      <c r="N21" s="29"/>
      <c r="O21" s="4"/>
    </row>
    <row r="22" spans="1:15" ht="24.75" customHeight="1">
      <c r="A22" s="110" t="s">
        <v>22</v>
      </c>
      <c r="B22" s="3">
        <v>462000</v>
      </c>
      <c r="C22" s="1"/>
      <c r="D22" s="1"/>
      <c r="E22" s="1"/>
      <c r="F22" s="1"/>
      <c r="G22" s="29"/>
      <c r="H22" s="4"/>
      <c r="I22" s="3">
        <v>462000</v>
      </c>
      <c r="J22" s="1"/>
      <c r="K22" s="1"/>
      <c r="L22" s="1"/>
      <c r="M22" s="1"/>
      <c r="N22" s="29"/>
      <c r="O22" s="4"/>
    </row>
    <row r="23" spans="1:15" ht="24.75" customHeight="1">
      <c r="A23" s="110" t="s">
        <v>23</v>
      </c>
      <c r="B23" s="3"/>
      <c r="C23" s="1">
        <v>500</v>
      </c>
      <c r="D23" s="1"/>
      <c r="E23" s="1"/>
      <c r="F23" s="1"/>
      <c r="G23" s="29"/>
      <c r="H23" s="4"/>
      <c r="I23" s="15"/>
      <c r="J23" s="1">
        <v>500</v>
      </c>
      <c r="K23" s="1"/>
      <c r="L23" s="1"/>
      <c r="M23" s="1"/>
      <c r="N23" s="29"/>
      <c r="O23" s="4"/>
    </row>
    <row r="24" spans="1:15" ht="24.75" customHeight="1" thickBot="1">
      <c r="A24" s="112"/>
      <c r="B24" s="12"/>
      <c r="C24" s="13"/>
      <c r="D24" s="13"/>
      <c r="E24" s="13"/>
      <c r="F24" s="13"/>
      <c r="G24" s="30"/>
      <c r="H24" s="14"/>
      <c r="I24" s="16"/>
      <c r="J24" s="13"/>
      <c r="K24" s="13"/>
      <c r="L24" s="13"/>
      <c r="M24" s="13"/>
      <c r="N24" s="30"/>
      <c r="O24" s="14"/>
    </row>
    <row r="25" spans="1:15" ht="24.75" customHeight="1" thickBot="1">
      <c r="A25" s="2" t="s">
        <v>2</v>
      </c>
      <c r="B25" s="74">
        <f>SUM(B8:B24)</f>
        <v>2350187</v>
      </c>
      <c r="C25" s="74">
        <f aca="true" t="shared" si="0" ref="C25:O25">SUM(C8:C24)</f>
        <v>84200</v>
      </c>
      <c r="D25" s="74">
        <f t="shared" si="0"/>
        <v>253000</v>
      </c>
      <c r="E25" s="74">
        <f t="shared" si="0"/>
        <v>10430583.5</v>
      </c>
      <c r="F25" s="74">
        <f t="shared" si="0"/>
        <v>2700</v>
      </c>
      <c r="G25" s="74">
        <f t="shared" si="0"/>
        <v>0</v>
      </c>
      <c r="H25" s="74">
        <f t="shared" si="0"/>
        <v>0</v>
      </c>
      <c r="I25" s="74">
        <f t="shared" si="0"/>
        <v>2350187</v>
      </c>
      <c r="J25" s="74">
        <f t="shared" si="0"/>
        <v>84200</v>
      </c>
      <c r="K25" s="74">
        <f t="shared" si="0"/>
        <v>253000</v>
      </c>
      <c r="L25" s="74">
        <f t="shared" si="0"/>
        <v>10430583.5</v>
      </c>
      <c r="M25" s="74">
        <f t="shared" si="0"/>
        <v>2700</v>
      </c>
      <c r="N25" s="74">
        <f t="shared" si="0"/>
        <v>0</v>
      </c>
      <c r="O25" s="74">
        <f t="shared" si="0"/>
        <v>0</v>
      </c>
    </row>
    <row r="26" spans="1:15" ht="24.75" customHeight="1" thickBot="1">
      <c r="A26" s="2" t="s">
        <v>106</v>
      </c>
      <c r="B26" s="181">
        <f>SUM(B25:H25)</f>
        <v>13120670.5</v>
      </c>
      <c r="C26" s="182"/>
      <c r="D26" s="182"/>
      <c r="E26" s="182"/>
      <c r="F26" s="182"/>
      <c r="G26" s="182"/>
      <c r="H26" s="183"/>
      <c r="I26" s="181">
        <f>SUM(I25:O25)</f>
        <v>13120670.5</v>
      </c>
      <c r="J26" s="182"/>
      <c r="K26" s="182"/>
      <c r="L26" s="182"/>
      <c r="M26" s="182"/>
      <c r="N26" s="182"/>
      <c r="O26" s="183"/>
    </row>
    <row r="28" spans="1:9" ht="15.75">
      <c r="A28" s="5"/>
      <c r="B28" s="6"/>
      <c r="C28" s="6"/>
      <c r="D28" s="6"/>
      <c r="E28" s="6"/>
      <c r="F28" s="6"/>
      <c r="G28" s="33"/>
      <c r="H28" s="33"/>
      <c r="I28" s="33"/>
    </row>
    <row r="29" spans="1:8" ht="15">
      <c r="A29" s="31"/>
      <c r="B29" s="6"/>
      <c r="C29" s="6"/>
      <c r="D29" s="6"/>
      <c r="E29" s="6"/>
      <c r="F29" s="6"/>
      <c r="G29" s="6"/>
      <c r="H29" s="6"/>
    </row>
    <row r="30" spans="1:15" ht="33.75" customHeight="1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</row>
    <row r="31" spans="1:8" ht="15">
      <c r="A31" s="31"/>
      <c r="B31" s="6"/>
      <c r="C31" s="6"/>
      <c r="D31" s="6"/>
      <c r="E31" s="6"/>
      <c r="F31" s="6"/>
      <c r="G31" s="6"/>
      <c r="H31" s="6"/>
    </row>
  </sheetData>
  <sheetProtection/>
  <mergeCells count="21">
    <mergeCell ref="G6:G7"/>
    <mergeCell ref="C6:C7"/>
    <mergeCell ref="I26:O26"/>
    <mergeCell ref="E6:E7"/>
    <mergeCell ref="F6:F7"/>
    <mergeCell ref="M6:M7"/>
    <mergeCell ref="A30:O30"/>
    <mergeCell ref="H6:H7"/>
    <mergeCell ref="I6:I7"/>
    <mergeCell ref="J6:J7"/>
    <mergeCell ref="K6:K7"/>
    <mergeCell ref="L6:L7"/>
    <mergeCell ref="B26:H26"/>
    <mergeCell ref="D6:D7"/>
    <mergeCell ref="O6:O7"/>
    <mergeCell ref="N6:N7"/>
    <mergeCell ref="A2:O2"/>
    <mergeCell ref="A3:O3"/>
    <mergeCell ref="B5:H5"/>
    <mergeCell ref="I5:O5"/>
    <mergeCell ref="B6:B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90" zoomScaleNormal="90" zoomScalePageLayoutView="0" workbookViewId="0" topLeftCell="A58">
      <selection activeCell="F29" sqref="F29"/>
    </sheetView>
  </sheetViews>
  <sheetFormatPr defaultColWidth="9.140625" defaultRowHeight="12.75"/>
  <cols>
    <col min="1" max="1" width="12.00390625" style="70" customWidth="1"/>
    <col min="2" max="2" width="29.00390625" style="71" customWidth="1"/>
    <col min="3" max="4" width="17.140625" style="38" customWidth="1"/>
    <col min="5" max="5" width="14.7109375" style="38" customWidth="1"/>
    <col min="6" max="6" width="16.7109375" style="42" customWidth="1"/>
    <col min="7" max="14" width="16.7109375" style="38" customWidth="1"/>
    <col min="15" max="15" width="16.7109375" style="38" hidden="1" customWidth="1"/>
    <col min="16" max="16" width="16.421875" style="38" hidden="1" customWidth="1"/>
    <col min="17" max="17" width="10.421875" style="38" customWidth="1"/>
    <col min="18" max="16384" width="9.140625" style="38" customWidth="1"/>
  </cols>
  <sheetData>
    <row r="1" spans="1:17" ht="24.75" customHeight="1">
      <c r="A1" s="191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37" t="s">
        <v>15</v>
      </c>
      <c r="O1" s="36"/>
      <c r="P1" s="36"/>
      <c r="Q1" s="36"/>
    </row>
    <row r="2" spans="1:17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0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6" ht="18" customHeight="1">
      <c r="A4" s="113" t="s">
        <v>25</v>
      </c>
      <c r="B4" s="39"/>
      <c r="C4" s="39"/>
      <c r="D4" s="39"/>
      <c r="E4" s="39"/>
      <c r="F4" s="40"/>
    </row>
    <row r="5" spans="1:2" ht="15" customHeight="1">
      <c r="A5" s="41" t="s">
        <v>24</v>
      </c>
      <c r="B5" s="38"/>
    </row>
    <row r="6" spans="1:2" ht="16.5" customHeight="1">
      <c r="A6" s="34"/>
      <c r="B6" s="38"/>
    </row>
    <row r="7" spans="1:14" ht="15">
      <c r="A7" s="43"/>
      <c r="B7" s="43"/>
      <c r="C7" s="43"/>
      <c r="D7" s="43"/>
      <c r="E7" s="43"/>
      <c r="F7" s="44"/>
      <c r="G7" s="43"/>
      <c r="H7" s="43"/>
      <c r="I7" s="43"/>
      <c r="J7" s="43"/>
      <c r="K7" s="43"/>
      <c r="L7" s="43"/>
      <c r="M7" s="43"/>
      <c r="N7" s="45" t="s">
        <v>1</v>
      </c>
    </row>
    <row r="8" spans="1:14" ht="8.25" customHeight="1">
      <c r="A8" s="46"/>
      <c r="B8" s="46"/>
      <c r="C8" s="46"/>
      <c r="D8" s="46"/>
      <c r="E8" s="46"/>
      <c r="F8" s="47"/>
      <c r="G8" s="47"/>
      <c r="H8" s="47"/>
      <c r="I8" s="47"/>
      <c r="J8" s="47"/>
      <c r="K8" s="47"/>
      <c r="L8" s="47"/>
      <c r="M8" s="47"/>
      <c r="N8" s="47"/>
    </row>
    <row r="9" spans="1:16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N9" s="48"/>
      <c r="O9" s="46"/>
      <c r="P9" s="46"/>
    </row>
    <row r="10" spans="1:16" s="42" customFormat="1" ht="90">
      <c r="A10" s="49" t="s">
        <v>20</v>
      </c>
      <c r="B10" s="49" t="s">
        <v>107</v>
      </c>
      <c r="C10" s="105" t="s">
        <v>121</v>
      </c>
      <c r="D10" s="50" t="s">
        <v>122</v>
      </c>
      <c r="E10" s="105" t="s">
        <v>124</v>
      </c>
      <c r="F10" s="50" t="s">
        <v>123</v>
      </c>
      <c r="G10" s="50" t="s">
        <v>5</v>
      </c>
      <c r="H10" s="50" t="s">
        <v>6</v>
      </c>
      <c r="I10" s="50" t="s">
        <v>7</v>
      </c>
      <c r="J10" s="50" t="s">
        <v>8</v>
      </c>
      <c r="K10" s="50" t="s">
        <v>86</v>
      </c>
      <c r="L10" s="50" t="s">
        <v>83</v>
      </c>
      <c r="M10" s="72" t="s">
        <v>87</v>
      </c>
      <c r="N10" s="72" t="s">
        <v>108</v>
      </c>
      <c r="O10" s="51" t="s">
        <v>9</v>
      </c>
      <c r="P10" s="51" t="s">
        <v>10</v>
      </c>
    </row>
    <row r="11" spans="1:16" s="42" customFormat="1" ht="15">
      <c r="A11" s="114">
        <v>3</v>
      </c>
      <c r="B11" s="114" t="s">
        <v>109</v>
      </c>
      <c r="C11" s="115"/>
      <c r="D11" s="115"/>
      <c r="E11" s="115"/>
      <c r="F11" s="116"/>
      <c r="G11" s="116"/>
      <c r="H11" s="116"/>
      <c r="I11" s="116"/>
      <c r="J11" s="116"/>
      <c r="K11" s="116"/>
      <c r="L11" s="116"/>
      <c r="M11" s="117"/>
      <c r="N11" s="117"/>
      <c r="O11" s="118"/>
      <c r="P11" s="118"/>
    </row>
    <row r="12" spans="1:16" ht="14.25" customHeight="1">
      <c r="A12" s="52">
        <v>31</v>
      </c>
      <c r="B12" s="52" t="s">
        <v>26</v>
      </c>
      <c r="C12" s="53">
        <v>10735957</v>
      </c>
      <c r="D12" s="53">
        <f>SUM(E12:L12)</f>
        <v>11400321.57</v>
      </c>
      <c r="E12" s="53">
        <f>SUM(E14:E19)</f>
        <v>0</v>
      </c>
      <c r="F12" s="53">
        <f aca="true" t="shared" si="0" ref="F12:L12">SUM(F14:F19)</f>
        <v>644824.3900000001</v>
      </c>
      <c r="G12" s="53">
        <f t="shared" si="0"/>
        <v>0</v>
      </c>
      <c r="H12" s="53">
        <f t="shared" si="0"/>
        <v>0</v>
      </c>
      <c r="I12" s="53">
        <f t="shared" si="0"/>
        <v>10755497.18</v>
      </c>
      <c r="J12" s="53">
        <f t="shared" si="0"/>
        <v>0</v>
      </c>
      <c r="K12" s="53">
        <f t="shared" si="0"/>
        <v>0</v>
      </c>
      <c r="L12" s="53">
        <f t="shared" si="0"/>
        <v>0</v>
      </c>
      <c r="M12" s="53">
        <v>10735957</v>
      </c>
      <c r="N12" s="53">
        <v>10735957</v>
      </c>
      <c r="O12" s="54">
        <f>SUM(O13:O22)</f>
        <v>0</v>
      </c>
      <c r="P12" s="54">
        <f>SUM(P13:P22)</f>
        <v>0</v>
      </c>
    </row>
    <row r="13" spans="1:16" ht="14.25" customHeight="1">
      <c r="A13" s="60">
        <v>311</v>
      </c>
      <c r="B13" s="62" t="s">
        <v>27</v>
      </c>
      <c r="C13" s="53"/>
      <c r="D13" s="53"/>
      <c r="E13" s="53"/>
      <c r="F13" s="57"/>
      <c r="G13" s="57"/>
      <c r="H13" s="57"/>
      <c r="I13" s="57"/>
      <c r="J13" s="57"/>
      <c r="K13" s="57"/>
      <c r="L13" s="57"/>
      <c r="M13" s="57"/>
      <c r="N13" s="57"/>
      <c r="O13" s="38">
        <v>0</v>
      </c>
      <c r="P13" s="38">
        <v>0</v>
      </c>
    </row>
    <row r="14" spans="1:16" ht="14.25" customHeight="1">
      <c r="A14" s="55">
        <v>3111</v>
      </c>
      <c r="B14" s="58" t="s">
        <v>28</v>
      </c>
      <c r="C14" s="65">
        <v>9024285</v>
      </c>
      <c r="D14" s="65">
        <f>SUM(E14:L14)</f>
        <v>9585962.49</v>
      </c>
      <c r="E14" s="65"/>
      <c r="F14" s="57">
        <f>346528.95+175000+39958.08</f>
        <v>561487.03</v>
      </c>
      <c r="G14" s="57"/>
      <c r="H14" s="57"/>
      <c r="I14" s="57">
        <f>8998393.56+6081.9+20000</f>
        <v>9024475.46</v>
      </c>
      <c r="J14" s="57"/>
      <c r="K14" s="57"/>
      <c r="L14" s="57"/>
      <c r="M14" s="57"/>
      <c r="N14" s="57"/>
      <c r="O14" s="38">
        <v>0</v>
      </c>
      <c r="P14" s="38">
        <v>0</v>
      </c>
    </row>
    <row r="15" spans="1:14" ht="14.25" customHeight="1">
      <c r="A15" s="60">
        <v>312</v>
      </c>
      <c r="B15" s="62" t="s">
        <v>29</v>
      </c>
      <c r="C15" s="65"/>
      <c r="D15" s="65"/>
      <c r="E15" s="65"/>
      <c r="F15" s="57"/>
      <c r="G15" s="57"/>
      <c r="H15" s="57"/>
      <c r="I15" s="57"/>
      <c r="J15" s="57"/>
      <c r="K15" s="57"/>
      <c r="L15" s="57"/>
      <c r="M15" s="57"/>
      <c r="N15" s="57"/>
    </row>
    <row r="16" spans="1:16" ht="14.25" customHeight="1">
      <c r="A16" s="55">
        <v>3121</v>
      </c>
      <c r="B16" s="56" t="s">
        <v>29</v>
      </c>
      <c r="C16" s="65">
        <v>176161</v>
      </c>
      <c r="D16" s="65">
        <f>SUM(E16:L16)</f>
        <v>189366.19999999998</v>
      </c>
      <c r="E16" s="65"/>
      <c r="F16" s="57">
        <v>8000</v>
      </c>
      <c r="G16" s="57"/>
      <c r="H16" s="57"/>
      <c r="I16" s="57">
        <f>89337.69+26000+11372.92+25970.63+14206.96+9978+4500</f>
        <v>181366.19999999998</v>
      </c>
      <c r="J16" s="57"/>
      <c r="K16" s="57"/>
      <c r="L16" s="57"/>
      <c r="M16" s="57"/>
      <c r="N16" s="57"/>
      <c r="O16" s="38">
        <v>0</v>
      </c>
      <c r="P16" s="38">
        <v>0</v>
      </c>
    </row>
    <row r="17" spans="1:14" ht="14.25" customHeight="1">
      <c r="A17" s="60">
        <v>313</v>
      </c>
      <c r="B17" s="62" t="s">
        <v>131</v>
      </c>
      <c r="C17" s="65"/>
      <c r="D17" s="65"/>
      <c r="E17" s="65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4.25" customHeight="1">
      <c r="A18" s="55">
        <v>3132</v>
      </c>
      <c r="B18" s="56" t="s">
        <v>30</v>
      </c>
      <c r="C18" s="65">
        <v>1383587</v>
      </c>
      <c r="D18" s="65">
        <f>SUM(E18:L18)</f>
        <v>1463407.04</v>
      </c>
      <c r="E18" s="65"/>
      <c r="F18" s="57">
        <f>10000+51334.3+6193.5</f>
        <v>67527.8</v>
      </c>
      <c r="G18" s="57"/>
      <c r="H18" s="57"/>
      <c r="I18" s="57">
        <f>1394752.08+942.7+184.46</f>
        <v>1395879.24</v>
      </c>
      <c r="J18" s="57"/>
      <c r="K18" s="57"/>
      <c r="L18" s="57"/>
      <c r="M18" s="57"/>
      <c r="N18" s="57"/>
    </row>
    <row r="19" spans="1:14" ht="14.25" customHeight="1">
      <c r="A19" s="55">
        <v>3133</v>
      </c>
      <c r="B19" s="56" t="s">
        <v>31</v>
      </c>
      <c r="C19" s="65">
        <v>151924</v>
      </c>
      <c r="D19" s="65">
        <f>SUM(E19:L19)</f>
        <v>161585.84</v>
      </c>
      <c r="E19" s="65"/>
      <c r="F19" s="57">
        <f>1500+5630.3+679.26</f>
        <v>7809.56</v>
      </c>
      <c r="G19" s="57"/>
      <c r="H19" s="57"/>
      <c r="I19" s="57">
        <f>152972.88+103.4+700</f>
        <v>153776.28</v>
      </c>
      <c r="J19" s="57"/>
      <c r="K19" s="57"/>
      <c r="L19" s="57"/>
      <c r="M19" s="57"/>
      <c r="N19" s="57"/>
    </row>
    <row r="20" spans="1:14" ht="14.25" customHeight="1" hidden="1">
      <c r="A20" s="55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6" ht="14.25" customHeight="1">
      <c r="A21" s="55"/>
      <c r="B21" s="5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38">
        <v>0</v>
      </c>
      <c r="P21" s="38">
        <v>0</v>
      </c>
    </row>
    <row r="22" spans="1:16" ht="14.25" customHeight="1">
      <c r="A22" s="60">
        <v>32</v>
      </c>
      <c r="B22" s="75" t="s">
        <v>32</v>
      </c>
      <c r="C22" s="61">
        <v>2320714</v>
      </c>
      <c r="D22" s="61">
        <f>SUM(E22:L22)</f>
        <v>2192640.78</v>
      </c>
      <c r="E22" s="61">
        <f>SUM(E24:E52)</f>
        <v>43840.14000000001</v>
      </c>
      <c r="F22" s="61">
        <f aca="true" t="shared" si="1" ref="F22:L22">SUM(F24:F52)</f>
        <v>1229425</v>
      </c>
      <c r="G22" s="61">
        <f t="shared" si="1"/>
        <v>35100</v>
      </c>
      <c r="H22" s="61">
        <f t="shared" si="1"/>
        <v>478000</v>
      </c>
      <c r="I22" s="61">
        <f t="shared" si="1"/>
        <v>397575.63999999996</v>
      </c>
      <c r="J22" s="61">
        <f t="shared" si="1"/>
        <v>8700</v>
      </c>
      <c r="K22" s="61">
        <f t="shared" si="1"/>
        <v>0</v>
      </c>
      <c r="L22" s="61">
        <f t="shared" si="1"/>
        <v>0</v>
      </c>
      <c r="M22" s="61">
        <v>1870514</v>
      </c>
      <c r="N22" s="61">
        <v>1870514</v>
      </c>
      <c r="O22" s="38">
        <v>0</v>
      </c>
      <c r="P22" s="38">
        <v>0</v>
      </c>
    </row>
    <row r="23" spans="1:14" ht="14.25" customHeight="1">
      <c r="A23" s="60">
        <v>321</v>
      </c>
      <c r="B23" s="75" t="s">
        <v>127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6" ht="14.25" customHeight="1">
      <c r="A24" s="55">
        <v>3211</v>
      </c>
      <c r="B24" s="56" t="s">
        <v>33</v>
      </c>
      <c r="C24" s="57">
        <v>103000</v>
      </c>
      <c r="D24" s="57">
        <f aca="true" t="shared" si="2" ref="D24:D52">SUM(E24:L24)</f>
        <v>63938.67</v>
      </c>
      <c r="E24" s="57">
        <f>3115.5+906.64</f>
        <v>4022.14</v>
      </c>
      <c r="F24" s="76">
        <f>37000+1500+3140</f>
        <v>41640</v>
      </c>
      <c r="G24" s="57">
        <v>2000</v>
      </c>
      <c r="H24" s="57"/>
      <c r="I24" s="57">
        <f>500+15276.53</f>
        <v>15776.53</v>
      </c>
      <c r="J24" s="57">
        <v>500</v>
      </c>
      <c r="K24" s="57"/>
      <c r="L24" s="57"/>
      <c r="M24" s="57"/>
      <c r="N24" s="57"/>
      <c r="O24" s="54">
        <f>SUM(O25:O75)</f>
        <v>0</v>
      </c>
      <c r="P24" s="54">
        <f>SUM(P25:P75)</f>
        <v>0</v>
      </c>
    </row>
    <row r="25" spans="1:16" ht="14.25" customHeight="1">
      <c r="A25" s="55">
        <v>3212</v>
      </c>
      <c r="B25" s="56" t="s">
        <v>34</v>
      </c>
      <c r="C25" s="57">
        <v>228850</v>
      </c>
      <c r="D25" s="57">
        <f t="shared" si="2"/>
        <v>247638.76</v>
      </c>
      <c r="E25" s="57"/>
      <c r="F25" s="76">
        <f>3000+1125+25000</f>
        <v>29125</v>
      </c>
      <c r="G25" s="57"/>
      <c r="H25" s="57"/>
      <c r="I25" s="57">
        <f>218513.76</f>
        <v>218513.76</v>
      </c>
      <c r="J25" s="57"/>
      <c r="K25" s="57"/>
      <c r="L25" s="57"/>
      <c r="M25" s="57"/>
      <c r="N25" s="57"/>
      <c r="O25" s="38">
        <v>0</v>
      </c>
      <c r="P25" s="38">
        <v>0</v>
      </c>
    </row>
    <row r="26" spans="1:16" ht="14.25" customHeight="1">
      <c r="A26" s="55">
        <v>3213</v>
      </c>
      <c r="B26" s="56" t="s">
        <v>35</v>
      </c>
      <c r="C26" s="57">
        <v>9000</v>
      </c>
      <c r="D26" s="57">
        <f t="shared" si="2"/>
        <v>9400</v>
      </c>
      <c r="E26" s="57"/>
      <c r="F26" s="57">
        <f>8500+400</f>
        <v>8900</v>
      </c>
      <c r="G26" s="57">
        <v>500</v>
      </c>
      <c r="H26" s="57"/>
      <c r="I26" s="57"/>
      <c r="J26" s="57"/>
      <c r="K26" s="57"/>
      <c r="L26" s="57"/>
      <c r="M26" s="57"/>
      <c r="N26" s="57"/>
      <c r="O26" s="38">
        <v>0</v>
      </c>
      <c r="P26" s="38">
        <v>0</v>
      </c>
    </row>
    <row r="27" spans="1:14" ht="14.25" customHeight="1">
      <c r="A27" s="55">
        <v>3214</v>
      </c>
      <c r="B27" s="56" t="s">
        <v>36</v>
      </c>
      <c r="C27" s="57">
        <v>11500</v>
      </c>
      <c r="D27" s="57">
        <f t="shared" si="2"/>
        <v>11500</v>
      </c>
      <c r="E27" s="57"/>
      <c r="F27" s="76">
        <v>10000</v>
      </c>
      <c r="G27" s="57">
        <v>1500</v>
      </c>
      <c r="H27" s="57"/>
      <c r="I27" s="57"/>
      <c r="J27" s="57"/>
      <c r="K27" s="57"/>
      <c r="L27" s="57"/>
      <c r="M27" s="57"/>
      <c r="N27" s="57"/>
    </row>
    <row r="28" spans="1:14" ht="14.25" customHeight="1">
      <c r="A28" s="60">
        <v>322</v>
      </c>
      <c r="B28" s="62" t="s">
        <v>128</v>
      </c>
      <c r="C28" s="57"/>
      <c r="D28" s="57"/>
      <c r="E28" s="57"/>
      <c r="F28" s="76"/>
      <c r="G28" s="57"/>
      <c r="H28" s="57"/>
      <c r="I28" s="57"/>
      <c r="J28" s="57"/>
      <c r="K28" s="57"/>
      <c r="L28" s="57"/>
      <c r="M28" s="57"/>
      <c r="N28" s="57"/>
    </row>
    <row r="29" spans="1:14" ht="14.25" customHeight="1">
      <c r="A29" s="55">
        <v>3221</v>
      </c>
      <c r="B29" s="56" t="s">
        <v>37</v>
      </c>
      <c r="C29" s="57">
        <v>156700</v>
      </c>
      <c r="D29" s="57">
        <f t="shared" si="2"/>
        <v>188019.66</v>
      </c>
      <c r="E29" s="57">
        <f>4608.28+10000+918</f>
        <v>15526.279999999999</v>
      </c>
      <c r="F29" s="57">
        <f>142000+7000</f>
        <v>149000</v>
      </c>
      <c r="G29" s="57">
        <f>7000+600</f>
        <v>7600</v>
      </c>
      <c r="H29" s="57">
        <v>1000</v>
      </c>
      <c r="I29" s="57">
        <f>2000+693.38+3000+4000</f>
        <v>9693.380000000001</v>
      </c>
      <c r="J29" s="57">
        <f>200+5000</f>
        <v>5200</v>
      </c>
      <c r="K29" s="57"/>
      <c r="L29" s="57"/>
      <c r="M29" s="57"/>
      <c r="N29" s="57"/>
    </row>
    <row r="30" spans="1:14" ht="14.25" customHeight="1">
      <c r="A30" s="55">
        <v>3223</v>
      </c>
      <c r="B30" s="56" t="s">
        <v>38</v>
      </c>
      <c r="C30" s="57">
        <v>400500</v>
      </c>
      <c r="D30" s="57">
        <f t="shared" si="2"/>
        <v>350500</v>
      </c>
      <c r="E30" s="57"/>
      <c r="F30" s="57">
        <v>350000</v>
      </c>
      <c r="G30" s="57">
        <v>500</v>
      </c>
      <c r="H30" s="57"/>
      <c r="I30" s="57"/>
      <c r="J30" s="57"/>
      <c r="K30" s="57"/>
      <c r="L30" s="57"/>
      <c r="M30" s="57"/>
      <c r="N30" s="57"/>
    </row>
    <row r="31" spans="1:14" ht="14.25" customHeight="1">
      <c r="A31" s="55">
        <v>3224</v>
      </c>
      <c r="B31" s="56" t="s">
        <v>39</v>
      </c>
      <c r="C31" s="57">
        <v>10000</v>
      </c>
      <c r="D31" s="57">
        <f t="shared" si="2"/>
        <v>10000</v>
      </c>
      <c r="E31" s="57"/>
      <c r="F31" s="57">
        <v>10000</v>
      </c>
      <c r="G31" s="57"/>
      <c r="H31" s="57"/>
      <c r="I31" s="57"/>
      <c r="J31" s="57"/>
      <c r="K31" s="57"/>
      <c r="L31" s="57"/>
      <c r="M31" s="57"/>
      <c r="N31" s="57"/>
    </row>
    <row r="32" spans="1:14" ht="14.25" customHeight="1">
      <c r="A32" s="55">
        <v>3225</v>
      </c>
      <c r="B32" s="56" t="s">
        <v>40</v>
      </c>
      <c r="C32" s="57">
        <v>18000</v>
      </c>
      <c r="D32" s="57">
        <f t="shared" si="2"/>
        <v>18000</v>
      </c>
      <c r="E32" s="57">
        <v>1000</v>
      </c>
      <c r="F32" s="57">
        <v>15000</v>
      </c>
      <c r="G32" s="57">
        <v>2000</v>
      </c>
      <c r="H32" s="57"/>
      <c r="I32" s="57"/>
      <c r="J32" s="57"/>
      <c r="K32" s="57"/>
      <c r="L32" s="57"/>
      <c r="M32" s="57"/>
      <c r="N32" s="57"/>
    </row>
    <row r="33" spans="1:14" ht="14.25" customHeight="1">
      <c r="A33" s="55">
        <v>3227</v>
      </c>
      <c r="B33" s="56" t="s">
        <v>41</v>
      </c>
      <c r="C33" s="57">
        <v>3500</v>
      </c>
      <c r="D33" s="57">
        <f t="shared" si="2"/>
        <v>3500</v>
      </c>
      <c r="E33" s="57"/>
      <c r="F33" s="57">
        <v>3500</v>
      </c>
      <c r="G33" s="57"/>
      <c r="H33" s="57"/>
      <c r="I33" s="57"/>
      <c r="J33" s="57"/>
      <c r="K33" s="57"/>
      <c r="L33" s="57"/>
      <c r="M33" s="57"/>
      <c r="N33" s="57"/>
    </row>
    <row r="34" spans="1:14" ht="14.25" customHeight="1">
      <c r="A34" s="60">
        <v>323</v>
      </c>
      <c r="B34" s="62" t="s">
        <v>129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4.25" customHeight="1">
      <c r="A35" s="55">
        <v>3231</v>
      </c>
      <c r="B35" s="56" t="s">
        <v>42</v>
      </c>
      <c r="C35" s="57">
        <v>34500</v>
      </c>
      <c r="D35" s="57">
        <f t="shared" si="2"/>
        <v>40500</v>
      </c>
      <c r="E35" s="57">
        <v>1000</v>
      </c>
      <c r="F35" s="57">
        <v>33000</v>
      </c>
      <c r="G35" s="57">
        <v>2000</v>
      </c>
      <c r="H35" s="57"/>
      <c r="I35" s="57">
        <v>4000</v>
      </c>
      <c r="J35" s="57">
        <v>500</v>
      </c>
      <c r="K35" s="57"/>
      <c r="L35" s="57"/>
      <c r="M35" s="57"/>
      <c r="N35" s="57"/>
    </row>
    <row r="36" spans="1:14" ht="14.25" customHeight="1">
      <c r="A36" s="55">
        <v>3232</v>
      </c>
      <c r="B36" s="56" t="s">
        <v>43</v>
      </c>
      <c r="C36" s="57">
        <v>179000</v>
      </c>
      <c r="D36" s="57">
        <f t="shared" si="2"/>
        <v>152000</v>
      </c>
      <c r="E36" s="57"/>
      <c r="F36" s="57">
        <v>145000</v>
      </c>
      <c r="G36" s="57">
        <v>5000</v>
      </c>
      <c r="H36" s="57">
        <v>2000</v>
      </c>
      <c r="I36" s="57"/>
      <c r="J36" s="57"/>
      <c r="K36" s="57"/>
      <c r="L36" s="57"/>
      <c r="M36" s="57"/>
      <c r="N36" s="57"/>
    </row>
    <row r="37" spans="1:14" ht="14.25" customHeight="1">
      <c r="A37" s="55">
        <v>3233</v>
      </c>
      <c r="B37" s="56" t="s">
        <v>44</v>
      </c>
      <c r="C37" s="57">
        <v>3000</v>
      </c>
      <c r="D37" s="57">
        <f t="shared" si="2"/>
        <v>24728.13</v>
      </c>
      <c r="E37" s="57"/>
      <c r="F37" s="57">
        <v>3000</v>
      </c>
      <c r="G37" s="57"/>
      <c r="H37" s="57"/>
      <c r="I37" s="57">
        <v>21728.13</v>
      </c>
      <c r="J37" s="57"/>
      <c r="K37" s="57"/>
      <c r="L37" s="57"/>
      <c r="M37" s="57"/>
      <c r="N37" s="57"/>
    </row>
    <row r="38" spans="1:14" ht="14.25" customHeight="1">
      <c r="A38" s="55">
        <v>3234</v>
      </c>
      <c r="B38" s="56" t="s">
        <v>45</v>
      </c>
      <c r="C38" s="57">
        <v>91000</v>
      </c>
      <c r="D38" s="57">
        <f t="shared" si="2"/>
        <v>91000</v>
      </c>
      <c r="E38" s="57"/>
      <c r="F38" s="57">
        <v>89000</v>
      </c>
      <c r="G38" s="57">
        <v>2000</v>
      </c>
      <c r="H38" s="57"/>
      <c r="I38" s="57"/>
      <c r="J38" s="57"/>
      <c r="K38" s="57"/>
      <c r="L38" s="57"/>
      <c r="M38" s="57"/>
      <c r="N38" s="57"/>
    </row>
    <row r="39" spans="1:14" ht="14.25" customHeight="1">
      <c r="A39" s="55">
        <v>3235</v>
      </c>
      <c r="B39" s="56" t="s">
        <v>46</v>
      </c>
      <c r="C39" s="57">
        <v>0</v>
      </c>
      <c r="D39" s="57">
        <f t="shared" si="2"/>
        <v>0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4.25" customHeight="1">
      <c r="A40" s="55">
        <v>3236</v>
      </c>
      <c r="B40" s="56" t="s">
        <v>47</v>
      </c>
      <c r="C40" s="57">
        <v>13000</v>
      </c>
      <c r="D40" s="57">
        <f t="shared" si="2"/>
        <v>13000</v>
      </c>
      <c r="E40" s="57"/>
      <c r="F40" s="57">
        <v>13000</v>
      </c>
      <c r="G40" s="57"/>
      <c r="H40" s="57"/>
      <c r="I40" s="57"/>
      <c r="J40" s="57"/>
      <c r="K40" s="57"/>
      <c r="L40" s="57"/>
      <c r="M40" s="57"/>
      <c r="N40" s="57"/>
    </row>
    <row r="41" spans="1:14" ht="14.25" customHeight="1">
      <c r="A41" s="55">
        <v>3237</v>
      </c>
      <c r="B41" s="56" t="s">
        <v>48</v>
      </c>
      <c r="C41" s="57">
        <v>73500</v>
      </c>
      <c r="D41" s="57">
        <f t="shared" si="2"/>
        <v>124100</v>
      </c>
      <c r="E41" s="57"/>
      <c r="F41" s="57">
        <f>31000+92100</f>
        <v>123100</v>
      </c>
      <c r="G41" s="57">
        <v>1000</v>
      </c>
      <c r="H41" s="57"/>
      <c r="I41" s="57"/>
      <c r="J41" s="57"/>
      <c r="K41" s="57"/>
      <c r="L41" s="57"/>
      <c r="M41" s="57"/>
      <c r="N41" s="57"/>
    </row>
    <row r="42" spans="1:14" ht="14.25" customHeight="1">
      <c r="A42" s="55">
        <v>3238</v>
      </c>
      <c r="B42" s="56" t="s">
        <v>49</v>
      </c>
      <c r="C42" s="57">
        <v>24500</v>
      </c>
      <c r="D42" s="57">
        <f t="shared" si="2"/>
        <v>24500</v>
      </c>
      <c r="E42" s="57"/>
      <c r="F42" s="57">
        <f>21000+3000</f>
        <v>24000</v>
      </c>
      <c r="G42" s="57">
        <v>500</v>
      </c>
      <c r="H42" s="57"/>
      <c r="I42" s="57"/>
      <c r="J42" s="57"/>
      <c r="K42" s="57"/>
      <c r="L42" s="57"/>
      <c r="M42" s="57"/>
      <c r="N42" s="57"/>
    </row>
    <row r="43" spans="1:14" ht="14.25" customHeight="1">
      <c r="A43" s="55">
        <v>3239</v>
      </c>
      <c r="B43" s="56" t="s">
        <v>50</v>
      </c>
      <c r="C43" s="57">
        <v>699700</v>
      </c>
      <c r="D43" s="57">
        <f t="shared" si="2"/>
        <v>635183.37</v>
      </c>
      <c r="E43" s="57">
        <v>12310.87</v>
      </c>
      <c r="F43" s="57">
        <f>74700+62000</f>
        <v>136700</v>
      </c>
      <c r="G43" s="57">
        <v>5000</v>
      </c>
      <c r="H43" s="57">
        <f>275000+200000</f>
        <v>475000</v>
      </c>
      <c r="I43" s="57">
        <f>500+5672.5</f>
        <v>6172.5</v>
      </c>
      <c r="J43" s="57"/>
      <c r="K43" s="57"/>
      <c r="L43" s="57"/>
      <c r="M43" s="57"/>
      <c r="N43" s="57"/>
    </row>
    <row r="44" spans="1:14" ht="14.25" customHeight="1">
      <c r="A44" s="60">
        <v>324</v>
      </c>
      <c r="B44" s="62" t="s">
        <v>51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4.25" customHeight="1">
      <c r="A45" s="55">
        <v>3241</v>
      </c>
      <c r="B45" s="56" t="s">
        <v>51</v>
      </c>
      <c r="C45" s="57">
        <v>145000</v>
      </c>
      <c r="D45" s="57">
        <f t="shared" si="2"/>
        <v>75099.59</v>
      </c>
      <c r="E45" s="57">
        <v>9639.59</v>
      </c>
      <c r="F45" s="57">
        <v>5460</v>
      </c>
      <c r="G45" s="57"/>
      <c r="H45" s="57"/>
      <c r="I45" s="57">
        <v>60000</v>
      </c>
      <c r="J45" s="57"/>
      <c r="K45" s="57"/>
      <c r="L45" s="57"/>
      <c r="M45" s="57"/>
      <c r="N45" s="57"/>
    </row>
    <row r="46" spans="1:14" ht="14.25" customHeight="1">
      <c r="A46" s="60">
        <v>329</v>
      </c>
      <c r="B46" s="62" t="s">
        <v>57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4" ht="14.25" customHeight="1">
      <c r="A47" s="55">
        <v>3291</v>
      </c>
      <c r="B47" s="56" t="s">
        <v>52</v>
      </c>
      <c r="C47" s="57">
        <v>10000</v>
      </c>
      <c r="D47" s="57">
        <f t="shared" si="2"/>
        <v>4410.72</v>
      </c>
      <c r="E47" s="57"/>
      <c r="F47" s="57"/>
      <c r="G47" s="57"/>
      <c r="H47" s="57"/>
      <c r="I47" s="57">
        <v>4410.72</v>
      </c>
      <c r="J47" s="57"/>
      <c r="K47" s="57"/>
      <c r="L47" s="57"/>
      <c r="M47" s="57"/>
      <c r="N47" s="57"/>
    </row>
    <row r="48" spans="1:14" ht="14.25" customHeight="1">
      <c r="A48" s="55">
        <v>3292</v>
      </c>
      <c r="B48" s="56" t="s">
        <v>53</v>
      </c>
      <c r="C48" s="57">
        <v>37300</v>
      </c>
      <c r="D48" s="57">
        <f t="shared" si="2"/>
        <v>27300</v>
      </c>
      <c r="E48" s="57"/>
      <c r="F48" s="57">
        <v>27300</v>
      </c>
      <c r="G48" s="57"/>
      <c r="H48" s="57"/>
      <c r="I48" s="57"/>
      <c r="J48" s="57"/>
      <c r="K48" s="57"/>
      <c r="L48" s="57"/>
      <c r="M48" s="57"/>
      <c r="N48" s="57"/>
    </row>
    <row r="49" spans="1:14" ht="14.25" customHeight="1">
      <c r="A49" s="55">
        <v>3293</v>
      </c>
      <c r="B49" s="56" t="s">
        <v>54</v>
      </c>
      <c r="C49" s="57">
        <v>9000</v>
      </c>
      <c r="D49" s="57">
        <f t="shared" si="2"/>
        <v>25446.260000000002</v>
      </c>
      <c r="E49" s="57">
        <v>341.26</v>
      </c>
      <c r="F49" s="57">
        <v>6000</v>
      </c>
      <c r="G49" s="57">
        <v>2000</v>
      </c>
      <c r="H49" s="57"/>
      <c r="I49" s="57">
        <v>17105</v>
      </c>
      <c r="J49" s="57"/>
      <c r="K49" s="57"/>
      <c r="L49" s="57"/>
      <c r="M49" s="57"/>
      <c r="N49" s="57"/>
    </row>
    <row r="50" spans="1:14" ht="14.25" customHeight="1">
      <c r="A50" s="55">
        <v>3294</v>
      </c>
      <c r="B50" s="56" t="s">
        <v>55</v>
      </c>
      <c r="C50" s="57">
        <v>1200</v>
      </c>
      <c r="D50" s="57">
        <f t="shared" si="2"/>
        <v>1200</v>
      </c>
      <c r="E50" s="57"/>
      <c r="F50" s="57">
        <v>1200</v>
      </c>
      <c r="G50" s="57"/>
      <c r="H50" s="57"/>
      <c r="I50" s="57"/>
      <c r="J50" s="57"/>
      <c r="K50" s="57"/>
      <c r="L50" s="57"/>
      <c r="M50" s="57"/>
      <c r="N50" s="57"/>
    </row>
    <row r="51" spans="1:14" ht="14.25" customHeight="1">
      <c r="A51" s="55">
        <v>3295</v>
      </c>
      <c r="B51" s="56" t="s">
        <v>56</v>
      </c>
      <c r="C51" s="57">
        <v>22464</v>
      </c>
      <c r="D51" s="57">
        <f t="shared" si="2"/>
        <v>30984</v>
      </c>
      <c r="E51" s="57"/>
      <c r="F51" s="57"/>
      <c r="G51" s="57">
        <v>1500</v>
      </c>
      <c r="H51" s="57"/>
      <c r="I51" s="57">
        <v>29484</v>
      </c>
      <c r="J51" s="57"/>
      <c r="K51" s="57"/>
      <c r="L51" s="57"/>
      <c r="M51" s="57"/>
      <c r="N51" s="57"/>
    </row>
    <row r="52" spans="1:14" ht="14.25" customHeight="1">
      <c r="A52" s="55">
        <v>3299</v>
      </c>
      <c r="B52" s="56" t="s">
        <v>57</v>
      </c>
      <c r="C52" s="57">
        <v>36500</v>
      </c>
      <c r="D52" s="57">
        <f t="shared" si="2"/>
        <v>20691.62</v>
      </c>
      <c r="E52" s="57"/>
      <c r="F52" s="57">
        <f>4500+1000</f>
        <v>5500</v>
      </c>
      <c r="G52" s="57">
        <v>2000</v>
      </c>
      <c r="H52" s="57"/>
      <c r="I52" s="57">
        <f>500+3191.62+7000</f>
        <v>10691.619999999999</v>
      </c>
      <c r="J52" s="57">
        <f>500+2000</f>
        <v>2500</v>
      </c>
      <c r="K52" s="57"/>
      <c r="L52" s="57"/>
      <c r="M52" s="57"/>
      <c r="N52" s="57"/>
    </row>
    <row r="53" spans="1:14" ht="14.25" customHeight="1" hidden="1">
      <c r="A53" s="55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 ht="14.25" customHeight="1" hidden="1">
      <c r="A54" s="55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6" ht="14.25" customHeight="1">
      <c r="A55" s="55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38">
        <v>0</v>
      </c>
      <c r="P55" s="38">
        <v>0</v>
      </c>
    </row>
    <row r="56" spans="1:16" ht="14.25" customHeight="1">
      <c r="A56" s="60">
        <v>34</v>
      </c>
      <c r="B56" s="75" t="s">
        <v>58</v>
      </c>
      <c r="C56" s="61">
        <v>9400</v>
      </c>
      <c r="D56" s="61">
        <f>SUM(E56:L56)</f>
        <v>10980</v>
      </c>
      <c r="E56" s="61">
        <f>SUM(E57:E59)</f>
        <v>80</v>
      </c>
      <c r="F56" s="61">
        <f aca="true" t="shared" si="3" ref="F56:L56">SUM(F57:F59)</f>
        <v>7200</v>
      </c>
      <c r="G56" s="61">
        <f t="shared" si="3"/>
        <v>3700</v>
      </c>
      <c r="H56" s="61">
        <f t="shared" si="3"/>
        <v>0</v>
      </c>
      <c r="I56" s="61">
        <f t="shared" si="3"/>
        <v>0</v>
      </c>
      <c r="J56" s="61">
        <f t="shared" si="3"/>
        <v>0</v>
      </c>
      <c r="K56" s="61">
        <f t="shared" si="3"/>
        <v>0</v>
      </c>
      <c r="L56" s="61">
        <f t="shared" si="3"/>
        <v>0</v>
      </c>
      <c r="M56" s="61">
        <v>10200</v>
      </c>
      <c r="N56" s="61">
        <v>10200</v>
      </c>
      <c r="O56" s="38">
        <v>0</v>
      </c>
      <c r="P56" s="38">
        <v>0</v>
      </c>
    </row>
    <row r="57" spans="1:16" ht="14.25" customHeight="1">
      <c r="A57" s="55">
        <v>3431</v>
      </c>
      <c r="B57" s="56" t="s">
        <v>59</v>
      </c>
      <c r="C57" s="57">
        <v>5200</v>
      </c>
      <c r="D57" s="57">
        <f>SUM(E57:L57)</f>
        <v>5280</v>
      </c>
      <c r="E57" s="57">
        <v>80</v>
      </c>
      <c r="F57" s="57">
        <v>5000</v>
      </c>
      <c r="G57" s="57">
        <v>200</v>
      </c>
      <c r="H57" s="57"/>
      <c r="I57" s="57"/>
      <c r="J57" s="57"/>
      <c r="K57" s="57"/>
      <c r="L57" s="57"/>
      <c r="M57" s="57"/>
      <c r="N57" s="57"/>
      <c r="O57" s="38">
        <v>0</v>
      </c>
      <c r="P57" s="38">
        <v>0</v>
      </c>
    </row>
    <row r="58" spans="1:14" ht="14.25" customHeight="1">
      <c r="A58" s="55">
        <v>3432</v>
      </c>
      <c r="B58" s="56" t="s">
        <v>99</v>
      </c>
      <c r="C58" s="57">
        <v>2000</v>
      </c>
      <c r="D58" s="57">
        <f>SUM(E58:L58)</f>
        <v>3000</v>
      </c>
      <c r="E58" s="57"/>
      <c r="F58" s="57"/>
      <c r="G58" s="57">
        <v>3000</v>
      </c>
      <c r="H58" s="57"/>
      <c r="I58" s="57"/>
      <c r="J58" s="57"/>
      <c r="K58" s="57"/>
      <c r="L58" s="57"/>
      <c r="M58" s="57"/>
      <c r="N58" s="57"/>
    </row>
    <row r="59" spans="1:16" ht="14.25" customHeight="1">
      <c r="A59" s="55">
        <v>3433</v>
      </c>
      <c r="B59" s="56" t="s">
        <v>60</v>
      </c>
      <c r="C59" s="57">
        <v>2200</v>
      </c>
      <c r="D59" s="57">
        <f>SUM(E59:L59)</f>
        <v>2700</v>
      </c>
      <c r="E59" s="57"/>
      <c r="F59" s="57">
        <v>2200</v>
      </c>
      <c r="G59" s="57">
        <v>500</v>
      </c>
      <c r="H59" s="57"/>
      <c r="I59" s="57"/>
      <c r="J59" s="57"/>
      <c r="K59" s="57"/>
      <c r="L59" s="57"/>
      <c r="M59" s="57"/>
      <c r="N59" s="57"/>
      <c r="O59" s="38">
        <v>0</v>
      </c>
      <c r="P59" s="38">
        <v>0</v>
      </c>
    </row>
    <row r="60" spans="1:14" ht="14.25" customHeight="1" hidden="1">
      <c r="A60" s="55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6" ht="14.25" customHeight="1">
      <c r="A61" s="55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38">
        <v>0</v>
      </c>
      <c r="P61" s="38">
        <v>0</v>
      </c>
    </row>
    <row r="62" spans="1:16" ht="14.25" customHeight="1">
      <c r="A62" s="60">
        <v>42</v>
      </c>
      <c r="B62" s="62" t="s">
        <v>61</v>
      </c>
      <c r="C62" s="61">
        <v>104000</v>
      </c>
      <c r="D62" s="61">
        <f>SUM(E62:L62)</f>
        <v>106000</v>
      </c>
      <c r="E62" s="61">
        <f>SUM(E64:E70)</f>
        <v>15000</v>
      </c>
      <c r="F62" s="61">
        <f>SUM(F64:F70)</f>
        <v>62000</v>
      </c>
      <c r="G62" s="61">
        <f>SUM(G64:G70)</f>
        <v>29000</v>
      </c>
      <c r="H62" s="61">
        <f>SUM(H64:H73)</f>
        <v>0</v>
      </c>
      <c r="I62" s="61">
        <f>SUM(I64:I73)</f>
        <v>0</v>
      </c>
      <c r="J62" s="61">
        <f>SUM(J64:J73)</f>
        <v>0</v>
      </c>
      <c r="K62" s="61">
        <f>SUM(K64:K73)</f>
        <v>0</v>
      </c>
      <c r="L62" s="61">
        <f>SUM(L64:L73)</f>
        <v>0</v>
      </c>
      <c r="M62" s="61">
        <v>104000</v>
      </c>
      <c r="N62" s="61">
        <v>104000</v>
      </c>
      <c r="O62" s="38">
        <v>0</v>
      </c>
      <c r="P62" s="38">
        <v>0</v>
      </c>
    </row>
    <row r="63" spans="1:14" ht="14.25" customHeight="1">
      <c r="A63" s="60">
        <v>422</v>
      </c>
      <c r="B63" s="62" t="s">
        <v>130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6" ht="14.25" customHeight="1">
      <c r="A64" s="55">
        <v>4221</v>
      </c>
      <c r="B64" s="58" t="s">
        <v>62</v>
      </c>
      <c r="C64" s="57">
        <v>30000</v>
      </c>
      <c r="D64" s="57">
        <f aca="true" t="shared" si="4" ref="D64:D70">SUM(E64:L64)</f>
        <v>46000</v>
      </c>
      <c r="E64" s="57">
        <f>7383.85+7616.15</f>
        <v>15000</v>
      </c>
      <c r="F64" s="57">
        <v>20000</v>
      </c>
      <c r="G64" s="57">
        <v>11000</v>
      </c>
      <c r="H64" s="57"/>
      <c r="I64" s="57"/>
      <c r="J64" s="57"/>
      <c r="K64" s="57"/>
      <c r="L64" s="57"/>
      <c r="M64" s="57"/>
      <c r="N64" s="57"/>
      <c r="O64" s="38">
        <v>0</v>
      </c>
      <c r="P64" s="38">
        <v>0</v>
      </c>
    </row>
    <row r="65" spans="1:14" ht="14.25" customHeight="1">
      <c r="A65" s="55">
        <v>4222</v>
      </c>
      <c r="B65" s="58" t="s">
        <v>89</v>
      </c>
      <c r="C65" s="57">
        <v>0</v>
      </c>
      <c r="D65" s="57">
        <f t="shared" si="4"/>
        <v>1000</v>
      </c>
      <c r="E65" s="57"/>
      <c r="F65" s="57"/>
      <c r="G65" s="57">
        <v>1000</v>
      </c>
      <c r="H65" s="57"/>
      <c r="I65" s="57"/>
      <c r="J65" s="57"/>
      <c r="K65" s="57"/>
      <c r="L65" s="57"/>
      <c r="M65" s="57"/>
      <c r="N65" s="57"/>
    </row>
    <row r="66" spans="1:14" ht="14.25" customHeight="1">
      <c r="A66" s="55">
        <v>4223</v>
      </c>
      <c r="B66" s="58" t="s">
        <v>68</v>
      </c>
      <c r="C66" s="57">
        <v>40000</v>
      </c>
      <c r="D66" s="57">
        <f t="shared" si="4"/>
        <v>30000</v>
      </c>
      <c r="E66" s="57"/>
      <c r="F66" s="57">
        <v>30000</v>
      </c>
      <c r="G66" s="57"/>
      <c r="H66" s="57"/>
      <c r="I66" s="57"/>
      <c r="J66" s="57"/>
      <c r="K66" s="57"/>
      <c r="L66" s="57"/>
      <c r="M66" s="57"/>
      <c r="N66" s="57"/>
    </row>
    <row r="67" spans="1:14" ht="14.25" customHeight="1">
      <c r="A67" s="55">
        <v>4226</v>
      </c>
      <c r="B67" s="58" t="s">
        <v>90</v>
      </c>
      <c r="C67" s="57">
        <v>20000</v>
      </c>
      <c r="D67" s="57">
        <f t="shared" si="4"/>
        <v>20000</v>
      </c>
      <c r="E67" s="57"/>
      <c r="F67" s="57">
        <v>10000</v>
      </c>
      <c r="G67" s="57">
        <v>10000</v>
      </c>
      <c r="H67" s="57"/>
      <c r="I67" s="57"/>
      <c r="J67" s="57"/>
      <c r="K67" s="57"/>
      <c r="L67" s="57"/>
      <c r="M67" s="57"/>
      <c r="N67" s="57"/>
    </row>
    <row r="68" spans="1:14" ht="27.75" customHeight="1">
      <c r="A68" s="55">
        <v>4227</v>
      </c>
      <c r="B68" s="77" t="s">
        <v>66</v>
      </c>
      <c r="C68" s="57">
        <v>10000</v>
      </c>
      <c r="D68" s="57">
        <f t="shared" si="4"/>
        <v>5000</v>
      </c>
      <c r="E68" s="57"/>
      <c r="F68" s="57"/>
      <c r="G68" s="57">
        <v>5000</v>
      </c>
      <c r="H68" s="57"/>
      <c r="I68" s="57"/>
      <c r="J68" s="57"/>
      <c r="K68" s="57"/>
      <c r="L68" s="57"/>
      <c r="M68" s="57"/>
      <c r="N68" s="57"/>
    </row>
    <row r="69" spans="1:14" ht="17.25" customHeight="1">
      <c r="A69" s="60">
        <v>424</v>
      </c>
      <c r="B69" s="134" t="s">
        <v>65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4.25" customHeight="1">
      <c r="A70" s="55">
        <v>4241</v>
      </c>
      <c r="B70" s="58" t="s">
        <v>65</v>
      </c>
      <c r="C70" s="57">
        <v>4000</v>
      </c>
      <c r="D70" s="57">
        <f t="shared" si="4"/>
        <v>4000</v>
      </c>
      <c r="E70" s="57"/>
      <c r="F70" s="57">
        <v>2000</v>
      </c>
      <c r="G70" s="57">
        <v>2000</v>
      </c>
      <c r="H70" s="57"/>
      <c r="I70" s="57"/>
      <c r="J70" s="57"/>
      <c r="K70" s="57"/>
      <c r="L70" s="57"/>
      <c r="M70" s="57"/>
      <c r="N70" s="57"/>
    </row>
    <row r="71" spans="1:14" ht="14.25" customHeight="1">
      <c r="A71" s="60">
        <v>45</v>
      </c>
      <c r="B71" s="75" t="s">
        <v>91</v>
      </c>
      <c r="C71" s="61">
        <v>400000</v>
      </c>
      <c r="D71" s="61">
        <f>SUM(E71:L71)</f>
        <v>402422</v>
      </c>
      <c r="E71" s="61">
        <f>SUM(E72:E73)</f>
        <v>0</v>
      </c>
      <c r="F71" s="61">
        <f>SUM(F72:F73)</f>
        <v>402422</v>
      </c>
      <c r="G71" s="57"/>
      <c r="H71" s="57"/>
      <c r="I71" s="57"/>
      <c r="J71" s="57"/>
      <c r="K71" s="57"/>
      <c r="L71" s="57"/>
      <c r="M71" s="61">
        <v>400000</v>
      </c>
      <c r="N71" s="61">
        <v>400000</v>
      </c>
    </row>
    <row r="72" spans="1:14" ht="14.25" customHeight="1">
      <c r="A72" s="55">
        <v>4511</v>
      </c>
      <c r="B72" s="58" t="s">
        <v>63</v>
      </c>
      <c r="C72" s="57">
        <v>400000</v>
      </c>
      <c r="D72" s="57">
        <f>SUM(E72:L72)</f>
        <v>352422</v>
      </c>
      <c r="E72" s="57"/>
      <c r="F72" s="57">
        <v>352422</v>
      </c>
      <c r="G72" s="57"/>
      <c r="H72" s="57"/>
      <c r="I72" s="57"/>
      <c r="J72" s="57"/>
      <c r="K72" s="57"/>
      <c r="L72" s="57"/>
      <c r="M72" s="57"/>
      <c r="N72" s="57"/>
    </row>
    <row r="73" spans="1:14" ht="14.25" customHeight="1">
      <c r="A73" s="63">
        <v>4521</v>
      </c>
      <c r="B73" s="64" t="s">
        <v>125</v>
      </c>
      <c r="C73" s="65"/>
      <c r="D73" s="57">
        <f>SUM(E73:L73)</f>
        <v>50000</v>
      </c>
      <c r="E73" s="65"/>
      <c r="F73" s="65">
        <v>50000</v>
      </c>
      <c r="G73" s="65"/>
      <c r="H73" s="65"/>
      <c r="I73" s="65"/>
      <c r="J73" s="65"/>
      <c r="K73" s="65"/>
      <c r="L73" s="65"/>
      <c r="M73" s="65"/>
      <c r="N73" s="65"/>
    </row>
    <row r="74" spans="1:16" ht="14.25" customHeight="1">
      <c r="A74" s="66"/>
      <c r="B74" s="35" t="s">
        <v>11</v>
      </c>
      <c r="C74" s="67">
        <f>SUM(C14:C19)+SUM(C24:C52)+SUM(C57:C59)+SUM(C64:C70)+C72</f>
        <v>13570071</v>
      </c>
      <c r="D74" s="67">
        <f>SUM(D14:D19)+SUM(D24:D52)+SUM(D57:D59)+SUM(D64:D70)+D72+D73</f>
        <v>14112364.35</v>
      </c>
      <c r="E74" s="67">
        <f>SUM(E14:E19)+SUM(E24:E52)+SUM(E57:E59)+SUM(E64:E70)+E71</f>
        <v>58920.14000000001</v>
      </c>
      <c r="F74" s="67">
        <f>SUM(F14:F19)+SUM(F24:F52)+SUM(F57:F59)+SUM(F64:F70)+F71</f>
        <v>2345871.39</v>
      </c>
      <c r="G74" s="67">
        <f aca="true" t="shared" si="5" ref="G74:L74">SUM(G14:G19)+SUM(G24:G52)+SUM(G57:G59)+SUM(G64:G72)</f>
        <v>67800</v>
      </c>
      <c r="H74" s="67">
        <f t="shared" si="5"/>
        <v>478000</v>
      </c>
      <c r="I74" s="67">
        <f t="shared" si="5"/>
        <v>11153072.82</v>
      </c>
      <c r="J74" s="67">
        <f t="shared" si="5"/>
        <v>8700</v>
      </c>
      <c r="K74" s="67">
        <f t="shared" si="5"/>
        <v>0</v>
      </c>
      <c r="L74" s="67">
        <f t="shared" si="5"/>
        <v>0</v>
      </c>
      <c r="M74" s="67">
        <f>SUM(M12+M22+M56+M62+M71)</f>
        <v>13120671</v>
      </c>
      <c r="N74" s="67">
        <f>SUM(N12+N22+N56+N62+N71)</f>
        <v>13120671</v>
      </c>
      <c r="O74" s="38">
        <v>0</v>
      </c>
      <c r="P74" s="38">
        <v>0</v>
      </c>
    </row>
    <row r="75" spans="1:16" ht="14.25" customHeight="1">
      <c r="A75" s="68"/>
      <c r="B75" s="69" t="s">
        <v>12</v>
      </c>
      <c r="C75" s="67">
        <f>SUM(C12+C22+C56+C62+C71)</f>
        <v>13570071</v>
      </c>
      <c r="D75" s="67">
        <f>SUM(D12+D22+D56+D62+D71)</f>
        <v>14112364.35</v>
      </c>
      <c r="E75" s="67">
        <f>SUM(E12+E22+E56+E62+E71)</f>
        <v>58920.14000000001</v>
      </c>
      <c r="F75" s="67">
        <f>SUM(F12+F22+F56+F62+F71)</f>
        <v>2345871.39</v>
      </c>
      <c r="G75" s="67">
        <f aca="true" t="shared" si="6" ref="G75:L75">SUM(G12+G22+G56+G62)</f>
        <v>67800</v>
      </c>
      <c r="H75" s="67">
        <f t="shared" si="6"/>
        <v>478000</v>
      </c>
      <c r="I75" s="67">
        <f t="shared" si="6"/>
        <v>11153072.82</v>
      </c>
      <c r="J75" s="67">
        <f t="shared" si="6"/>
        <v>8700</v>
      </c>
      <c r="K75" s="67">
        <f t="shared" si="6"/>
        <v>0</v>
      </c>
      <c r="L75" s="67">
        <f t="shared" si="6"/>
        <v>0</v>
      </c>
      <c r="M75" s="67">
        <f>M12+M22+M56+M62+M71</f>
        <v>13120671</v>
      </c>
      <c r="N75" s="67">
        <f>N12+N22+N56+N62+N71</f>
        <v>13120671</v>
      </c>
      <c r="O75" s="38">
        <v>0</v>
      </c>
      <c r="P75" s="38">
        <v>0</v>
      </c>
    </row>
  </sheetData>
  <sheetProtection/>
  <mergeCells count="1">
    <mergeCell ref="A1:L1"/>
  </mergeCells>
  <printOptions/>
  <pageMargins left="0.1968503937007874" right="0.1968503937007874" top="0" bottom="0" header="0.7086614173228347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Simo</cp:lastModifiedBy>
  <cp:lastPrinted>2017-05-11T12:34:17Z</cp:lastPrinted>
  <dcterms:created xsi:type="dcterms:W3CDTF">1996-10-14T23:33:28Z</dcterms:created>
  <dcterms:modified xsi:type="dcterms:W3CDTF">2017-07-27T07:34:34Z</dcterms:modified>
  <cp:category/>
  <cp:version/>
  <cp:contentType/>
  <cp:contentStatus/>
</cp:coreProperties>
</file>